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96" windowWidth="14628" windowHeight="6096" activeTab="3"/>
  </bookViews>
  <sheets>
    <sheet name="POUSSIN" sheetId="1" r:id="rId1"/>
    <sheet name="BENJAMIN" sheetId="2" r:id="rId2"/>
    <sheet name="MINIME" sheetId="3" r:id="rId3"/>
    <sheet name="FEMINA" sheetId="4" r:id="rId4"/>
  </sheets>
  <externalReferences>
    <externalReference r:id="rId5"/>
  </externalReferences>
  <definedNames>
    <definedName name="_xlnm.Print_Area" localSheetId="1">BENJAMIN!$A$1:$AW$19</definedName>
    <definedName name="_xlnm.Print_Area" localSheetId="3">FEMINA!$A$1:$AW$16</definedName>
    <definedName name="_xlnm.Print_Area" localSheetId="2">MINIME!$A$1:$AW$26</definedName>
    <definedName name="_xlnm.Print_Area" localSheetId="0">POUSSIN!$A$1:$AW$24</definedName>
  </definedNames>
  <calcPr calcId="125725"/>
</workbook>
</file>

<file path=xl/calcChain.xml><?xml version="1.0" encoding="utf-8"?>
<calcChain xmlns="http://schemas.openxmlformats.org/spreadsheetml/2006/main">
  <c r="AW16" i="4"/>
  <c r="AV16"/>
  <c r="AU16"/>
  <c r="AT16"/>
  <c r="AS16"/>
  <c r="AL16"/>
  <c r="AO16" s="1"/>
  <c r="AF16"/>
  <c r="AG16" s="1"/>
  <c r="U16"/>
  <c r="I16"/>
  <c r="H16"/>
  <c r="G16"/>
  <c r="F16"/>
  <c r="E16"/>
  <c r="D16"/>
  <c r="AW15"/>
  <c r="AV15"/>
  <c r="AU15"/>
  <c r="AT15"/>
  <c r="AS15"/>
  <c r="AL15"/>
  <c r="AO15" s="1"/>
  <c r="AF15"/>
  <c r="AG15" s="1"/>
  <c r="U15"/>
  <c r="J15"/>
  <c r="I15"/>
  <c r="H15"/>
  <c r="G15"/>
  <c r="F15"/>
  <c r="E15"/>
  <c r="D15"/>
  <c r="AW14"/>
  <c r="AV14"/>
  <c r="AU14"/>
  <c r="AT14"/>
  <c r="AS14"/>
  <c r="AO14"/>
  <c r="AM14"/>
  <c r="AL14"/>
  <c r="AP14" s="1"/>
  <c r="AF14"/>
  <c r="U14"/>
  <c r="AG14" s="1"/>
  <c r="AR14" s="1"/>
  <c r="I14"/>
  <c r="H14"/>
  <c r="G14"/>
  <c r="F14"/>
  <c r="E14"/>
  <c r="D14"/>
  <c r="AW13"/>
  <c r="AV13"/>
  <c r="AU13"/>
  <c r="AT13"/>
  <c r="AS13"/>
  <c r="AO13"/>
  <c r="AM13"/>
  <c r="AL13"/>
  <c r="AP13" s="1"/>
  <c r="AF13"/>
  <c r="U13"/>
  <c r="AG13" s="1"/>
  <c r="AR13" s="1"/>
  <c r="I13"/>
  <c r="H13"/>
  <c r="G13"/>
  <c r="F13"/>
  <c r="E13"/>
  <c r="D13"/>
  <c r="AW12"/>
  <c r="AV12"/>
  <c r="AU12"/>
  <c r="AT12"/>
  <c r="AS12"/>
  <c r="AM12"/>
  <c r="AL12"/>
  <c r="AP12" s="1"/>
  <c r="AF12"/>
  <c r="U12"/>
  <c r="AG12" s="1"/>
  <c r="AR12" s="1"/>
  <c r="J12"/>
  <c r="I12"/>
  <c r="H12"/>
  <c r="G12"/>
  <c r="F12"/>
  <c r="E12"/>
  <c r="D12"/>
  <c r="AW11"/>
  <c r="AV11"/>
  <c r="AU11"/>
  <c r="AT11"/>
  <c r="AS11"/>
  <c r="AL11"/>
  <c r="AO11" s="1"/>
  <c r="AF11"/>
  <c r="AG11" s="1"/>
  <c r="U11"/>
  <c r="J11"/>
  <c r="I11"/>
  <c r="H11"/>
  <c r="G11"/>
  <c r="F11"/>
  <c r="E11"/>
  <c r="D11"/>
  <c r="AW10"/>
  <c r="AV10"/>
  <c r="AU10"/>
  <c r="AT10"/>
  <c r="AS10"/>
  <c r="AL10"/>
  <c r="AP10" s="1"/>
  <c r="AF10"/>
  <c r="AG10" s="1"/>
  <c r="U10"/>
  <c r="I10"/>
  <c r="H10"/>
  <c r="G10"/>
  <c r="F10"/>
  <c r="E10"/>
  <c r="D10"/>
  <c r="AW9"/>
  <c r="AV9"/>
  <c r="AU9"/>
  <c r="AT9"/>
  <c r="AS9"/>
  <c r="AL9"/>
  <c r="AP9" s="1"/>
  <c r="AF9"/>
  <c r="AG9" s="1"/>
  <c r="U9"/>
  <c r="I9"/>
  <c r="H9"/>
  <c r="G9"/>
  <c r="F9"/>
  <c r="E9"/>
  <c r="D9"/>
  <c r="AW8"/>
  <c r="AV8"/>
  <c r="AU8"/>
  <c r="AT8"/>
  <c r="AS8"/>
  <c r="AL8"/>
  <c r="AP8" s="1"/>
  <c r="AF8"/>
  <c r="AG8" s="1"/>
  <c r="U8"/>
  <c r="J8"/>
  <c r="I8"/>
  <c r="H8"/>
  <c r="G8"/>
  <c r="F8"/>
  <c r="E8"/>
  <c r="D8"/>
  <c r="AW7"/>
  <c r="AV7"/>
  <c r="AU7"/>
  <c r="AT7"/>
  <c r="AS7"/>
  <c r="AO7"/>
  <c r="AM7"/>
  <c r="AL7"/>
  <c r="AP7" s="1"/>
  <c r="AF7"/>
  <c r="U7"/>
  <c r="AG7" s="1"/>
  <c r="AR7" s="1"/>
  <c r="J7"/>
  <c r="I7"/>
  <c r="H7"/>
  <c r="G7"/>
  <c r="F7"/>
  <c r="E7"/>
  <c r="D7"/>
  <c r="AW26" i="3"/>
  <c r="AV26"/>
  <c r="AU26"/>
  <c r="AT26"/>
  <c r="AS26"/>
  <c r="AL26"/>
  <c r="AO26" s="1"/>
  <c r="AF26"/>
  <c r="AG26" s="1"/>
  <c r="U26"/>
  <c r="I26"/>
  <c r="H26"/>
  <c r="G26"/>
  <c r="F26"/>
  <c r="E26"/>
  <c r="D26"/>
  <c r="AW25"/>
  <c r="AV25"/>
  <c r="AU25"/>
  <c r="AT25"/>
  <c r="AS25"/>
  <c r="AL25"/>
  <c r="AO25" s="1"/>
  <c r="AF25"/>
  <c r="AG25" s="1"/>
  <c r="U25"/>
  <c r="J25"/>
  <c r="I25"/>
  <c r="H25"/>
  <c r="G25"/>
  <c r="F25"/>
  <c r="E25"/>
  <c r="D25"/>
  <c r="AW24"/>
  <c r="AV24"/>
  <c r="AU24"/>
  <c r="AT24"/>
  <c r="AS24"/>
  <c r="AO24"/>
  <c r="AM24"/>
  <c r="AL24"/>
  <c r="AP24" s="1"/>
  <c r="AF24"/>
  <c r="U24"/>
  <c r="AG24" s="1"/>
  <c r="AR24" s="1"/>
  <c r="J24"/>
  <c r="I24"/>
  <c r="H24"/>
  <c r="G24"/>
  <c r="F24"/>
  <c r="E24"/>
  <c r="D24"/>
  <c r="AW23"/>
  <c r="AV23"/>
  <c r="AU23"/>
  <c r="AT23"/>
  <c r="AS23"/>
  <c r="AL23"/>
  <c r="AO23" s="1"/>
  <c r="AF23"/>
  <c r="AG23" s="1"/>
  <c r="U23"/>
  <c r="J23"/>
  <c r="I23"/>
  <c r="H23"/>
  <c r="G23"/>
  <c r="F23"/>
  <c r="E23"/>
  <c r="D23"/>
  <c r="AW22"/>
  <c r="AV22"/>
  <c r="AU22"/>
  <c r="AT22"/>
  <c r="AS22"/>
  <c r="AO22"/>
  <c r="AM22"/>
  <c r="AL22"/>
  <c r="AP22" s="1"/>
  <c r="AF22"/>
  <c r="U22"/>
  <c r="AG22" s="1"/>
  <c r="AR22" s="1"/>
  <c r="I22"/>
  <c r="H22"/>
  <c r="G22"/>
  <c r="F22"/>
  <c r="E22"/>
  <c r="D22"/>
  <c r="AW21"/>
  <c r="AV21"/>
  <c r="AU21"/>
  <c r="AT21"/>
  <c r="AS21"/>
  <c r="AL21"/>
  <c r="AP21" s="1"/>
  <c r="AF21"/>
  <c r="AG21" s="1"/>
  <c r="AR21" s="1"/>
  <c r="U21"/>
  <c r="I21"/>
  <c r="H21"/>
  <c r="G21"/>
  <c r="F21"/>
  <c r="E21"/>
  <c r="D21"/>
  <c r="AW20"/>
  <c r="AV20"/>
  <c r="AU20"/>
  <c r="AT20"/>
  <c r="AS20"/>
  <c r="AL20"/>
  <c r="AP20" s="1"/>
  <c r="AF20"/>
  <c r="AG20" s="1"/>
  <c r="AR20" s="1"/>
  <c r="U20"/>
  <c r="I20"/>
  <c r="H20"/>
  <c r="G20"/>
  <c r="F20"/>
  <c r="E20"/>
  <c r="D20"/>
  <c r="AW19"/>
  <c r="AV19"/>
  <c r="AU19"/>
  <c r="AT19"/>
  <c r="AS19"/>
  <c r="AL19"/>
  <c r="AP19" s="1"/>
  <c r="AF19"/>
  <c r="AG19" s="1"/>
  <c r="AR19" s="1"/>
  <c r="U19"/>
  <c r="I19"/>
  <c r="H19"/>
  <c r="G19"/>
  <c r="F19"/>
  <c r="E19"/>
  <c r="D19"/>
  <c r="AW18"/>
  <c r="AV18"/>
  <c r="AU18"/>
  <c r="AT18"/>
  <c r="AS18"/>
  <c r="AL18"/>
  <c r="AP18" s="1"/>
  <c r="AF18"/>
  <c r="AG18" s="1"/>
  <c r="AR18" s="1"/>
  <c r="U18"/>
  <c r="I18"/>
  <c r="H18"/>
  <c r="G18"/>
  <c r="F18"/>
  <c r="E18"/>
  <c r="D18"/>
  <c r="AW17"/>
  <c r="AV17"/>
  <c r="AU17"/>
  <c r="AT17"/>
  <c r="AS17"/>
  <c r="AL17"/>
  <c r="AP17" s="1"/>
  <c r="AF17"/>
  <c r="AG17" s="1"/>
  <c r="AR17" s="1"/>
  <c r="U17"/>
  <c r="J17"/>
  <c r="I17"/>
  <c r="H17"/>
  <c r="G17"/>
  <c r="F17"/>
  <c r="E17"/>
  <c r="D17"/>
  <c r="AW16"/>
  <c r="AV16"/>
  <c r="AU16"/>
  <c r="AT16"/>
  <c r="AS16"/>
  <c r="AO16"/>
  <c r="AM16"/>
  <c r="AL16"/>
  <c r="AP16" s="1"/>
  <c r="AF16"/>
  <c r="U16"/>
  <c r="AG16" s="1"/>
  <c r="AR16" s="1"/>
  <c r="I16"/>
  <c r="H16"/>
  <c r="G16"/>
  <c r="F16"/>
  <c r="E16"/>
  <c r="D16"/>
  <c r="AW15"/>
  <c r="AV15"/>
  <c r="AU15"/>
  <c r="AT15"/>
  <c r="AS15"/>
  <c r="AO15"/>
  <c r="AM15"/>
  <c r="AL15"/>
  <c r="AP15" s="1"/>
  <c r="AF15"/>
  <c r="U15"/>
  <c r="AG15" s="1"/>
  <c r="AR15" s="1"/>
  <c r="J15"/>
  <c r="I15"/>
  <c r="H15"/>
  <c r="G15"/>
  <c r="F15"/>
  <c r="E15"/>
  <c r="D15"/>
  <c r="AW14"/>
  <c r="AV14"/>
  <c r="AU14"/>
  <c r="AT14"/>
  <c r="AS14"/>
  <c r="AL14"/>
  <c r="AP14" s="1"/>
  <c r="AF14"/>
  <c r="AG14" s="1"/>
  <c r="AR14" s="1"/>
  <c r="U14"/>
  <c r="I14"/>
  <c r="H14"/>
  <c r="G14"/>
  <c r="F14"/>
  <c r="E14"/>
  <c r="D14"/>
  <c r="AW13"/>
  <c r="AV13"/>
  <c r="AU13"/>
  <c r="AT13"/>
  <c r="AS13"/>
  <c r="AL13"/>
  <c r="AP13" s="1"/>
  <c r="AF13"/>
  <c r="AG13" s="1"/>
  <c r="AR13" s="1"/>
  <c r="U13"/>
  <c r="J13"/>
  <c r="I13"/>
  <c r="H13"/>
  <c r="G13"/>
  <c r="F13"/>
  <c r="E13"/>
  <c r="D13"/>
  <c r="AW12"/>
  <c r="AV12"/>
  <c r="AU12"/>
  <c r="AT12"/>
  <c r="AS12"/>
  <c r="AO12"/>
  <c r="AM12"/>
  <c r="AL12"/>
  <c r="AP12" s="1"/>
  <c r="AF12"/>
  <c r="U12"/>
  <c r="AG12" s="1"/>
  <c r="AR12" s="1"/>
  <c r="I12"/>
  <c r="H12"/>
  <c r="G12"/>
  <c r="F12"/>
  <c r="E12"/>
  <c r="D12"/>
  <c r="AW11"/>
  <c r="AV11"/>
  <c r="AU11"/>
  <c r="AT11"/>
  <c r="AS11"/>
  <c r="AO11"/>
  <c r="AM11"/>
  <c r="AL11"/>
  <c r="AP11" s="1"/>
  <c r="AF11"/>
  <c r="U11"/>
  <c r="AG11" s="1"/>
  <c r="AR11" s="1"/>
  <c r="J11"/>
  <c r="I11"/>
  <c r="H11"/>
  <c r="G11"/>
  <c r="F11"/>
  <c r="E11"/>
  <c r="D11"/>
  <c r="AW10"/>
  <c r="AV10"/>
  <c r="AU10"/>
  <c r="AT10"/>
  <c r="AS10"/>
  <c r="AL10"/>
  <c r="AP10" s="1"/>
  <c r="AF10"/>
  <c r="AG10" s="1"/>
  <c r="AR10" s="1"/>
  <c r="U10"/>
  <c r="J10"/>
  <c r="I10"/>
  <c r="H10"/>
  <c r="G10"/>
  <c r="F10"/>
  <c r="E10"/>
  <c r="D10"/>
  <c r="AW9"/>
  <c r="AV9"/>
  <c r="AU9"/>
  <c r="AT9"/>
  <c r="AS9"/>
  <c r="AO9"/>
  <c r="AM9"/>
  <c r="AL9"/>
  <c r="AP9" s="1"/>
  <c r="AF9"/>
  <c r="U9"/>
  <c r="AG9" s="1"/>
  <c r="AR9" s="1"/>
  <c r="J9"/>
  <c r="I9"/>
  <c r="H9"/>
  <c r="G9"/>
  <c r="F9"/>
  <c r="E9"/>
  <c r="D9"/>
  <c r="AW8"/>
  <c r="AV8"/>
  <c r="AU8"/>
  <c r="AT8"/>
  <c r="AS8"/>
  <c r="AL8"/>
  <c r="AP8" s="1"/>
  <c r="AF8"/>
  <c r="AG8" s="1"/>
  <c r="AR8" s="1"/>
  <c r="U8"/>
  <c r="J8"/>
  <c r="I8"/>
  <c r="H8"/>
  <c r="G8"/>
  <c r="F8"/>
  <c r="E8"/>
  <c r="D8"/>
  <c r="AW7"/>
  <c r="AV7"/>
  <c r="AU7"/>
  <c r="AT7"/>
  <c r="AS7"/>
  <c r="AO7"/>
  <c r="AM7"/>
  <c r="AL7"/>
  <c r="AP7" s="1"/>
  <c r="AF7"/>
  <c r="U7"/>
  <c r="AG7" s="1"/>
  <c r="AR7" s="1"/>
  <c r="J7"/>
  <c r="I7"/>
  <c r="H7"/>
  <c r="G7"/>
  <c r="F7"/>
  <c r="E7"/>
  <c r="D7"/>
  <c r="AW19" i="2"/>
  <c r="AV19"/>
  <c r="AU19"/>
  <c r="AT19"/>
  <c r="AS19"/>
  <c r="AL19"/>
  <c r="AO19" s="1"/>
  <c r="AG19"/>
  <c r="I19"/>
  <c r="H19"/>
  <c r="G19"/>
  <c r="F19"/>
  <c r="E19"/>
  <c r="D19"/>
  <c r="AW18"/>
  <c r="AV18"/>
  <c r="AU18"/>
  <c r="AT18"/>
  <c r="AS18"/>
  <c r="AL18"/>
  <c r="AO18" s="1"/>
  <c r="AF18"/>
  <c r="AG18" s="1"/>
  <c r="U18"/>
  <c r="J18"/>
  <c r="I18"/>
  <c r="H18"/>
  <c r="G18"/>
  <c r="F18"/>
  <c r="E18"/>
  <c r="D18"/>
  <c r="AW17"/>
  <c r="AV17"/>
  <c r="AU17"/>
  <c r="AT17"/>
  <c r="AS17"/>
  <c r="AO17"/>
  <c r="AM17"/>
  <c r="AL17"/>
  <c r="AP17" s="1"/>
  <c r="AF17"/>
  <c r="U17"/>
  <c r="AG17" s="1"/>
  <c r="AR17" s="1"/>
  <c r="J17"/>
  <c r="I17"/>
  <c r="H17"/>
  <c r="G17"/>
  <c r="F17"/>
  <c r="E17"/>
  <c r="D17"/>
  <c r="AW16"/>
  <c r="AV16"/>
  <c r="AU16"/>
  <c r="AT16"/>
  <c r="AS16"/>
  <c r="AL16"/>
  <c r="AO16" s="1"/>
  <c r="AF16"/>
  <c r="AG16" s="1"/>
  <c r="U16"/>
  <c r="I16"/>
  <c r="H16"/>
  <c r="G16"/>
  <c r="F16"/>
  <c r="E16"/>
  <c r="D16"/>
  <c r="AW15"/>
  <c r="AV15"/>
  <c r="AU15"/>
  <c r="AT15"/>
  <c r="AS15"/>
  <c r="AL15"/>
  <c r="AO15" s="1"/>
  <c r="AF15"/>
  <c r="AG15" s="1"/>
  <c r="U15"/>
  <c r="I15"/>
  <c r="H15"/>
  <c r="G15"/>
  <c r="F15"/>
  <c r="E15"/>
  <c r="D15"/>
  <c r="AW14"/>
  <c r="AV14"/>
  <c r="AU14"/>
  <c r="AT14"/>
  <c r="AS14"/>
  <c r="AL14"/>
  <c r="AO14" s="1"/>
  <c r="AF14"/>
  <c r="AG14" s="1"/>
  <c r="U14"/>
  <c r="J14"/>
  <c r="I14"/>
  <c r="H14"/>
  <c r="G14"/>
  <c r="F14"/>
  <c r="E14"/>
  <c r="D14"/>
  <c r="AW13"/>
  <c r="AV13"/>
  <c r="AU13"/>
  <c r="AT13"/>
  <c r="AS13"/>
  <c r="AO13"/>
  <c r="AM13"/>
  <c r="AL13"/>
  <c r="AP13" s="1"/>
  <c r="AF13"/>
  <c r="U13"/>
  <c r="AG13" s="1"/>
  <c r="AR13" s="1"/>
  <c r="J13"/>
  <c r="I13"/>
  <c r="H13"/>
  <c r="G13"/>
  <c r="F13"/>
  <c r="E13"/>
  <c r="D13"/>
  <c r="AW12"/>
  <c r="AV12"/>
  <c r="AU12"/>
  <c r="AT12"/>
  <c r="AS12"/>
  <c r="AL12"/>
  <c r="AO12" s="1"/>
  <c r="AF12"/>
  <c r="AG12" s="1"/>
  <c r="U12"/>
  <c r="J12"/>
  <c r="I12"/>
  <c r="H12"/>
  <c r="G12"/>
  <c r="F12"/>
  <c r="E12"/>
  <c r="D12"/>
  <c r="AW11"/>
  <c r="AV11"/>
  <c r="AU11"/>
  <c r="AT11"/>
  <c r="AS11"/>
  <c r="AO11"/>
  <c r="AM11"/>
  <c r="AL11"/>
  <c r="AP11" s="1"/>
  <c r="AF11"/>
  <c r="U11"/>
  <c r="AG11" s="1"/>
  <c r="AR11" s="1"/>
  <c r="I11"/>
  <c r="H11"/>
  <c r="G11"/>
  <c r="F11"/>
  <c r="E11"/>
  <c r="D11"/>
  <c r="AW10"/>
  <c r="AV10"/>
  <c r="AU10"/>
  <c r="AT10"/>
  <c r="AS10"/>
  <c r="AO10"/>
  <c r="AM10"/>
  <c r="AL10"/>
  <c r="AP10" s="1"/>
  <c r="AF10"/>
  <c r="U10"/>
  <c r="AG10" s="1"/>
  <c r="AR10" s="1"/>
  <c r="J10"/>
  <c r="I10"/>
  <c r="H10"/>
  <c r="G10"/>
  <c r="F10"/>
  <c r="E10"/>
  <c r="D10"/>
  <c r="AW9"/>
  <c r="AV9"/>
  <c r="AU9"/>
  <c r="AT9"/>
  <c r="AS9"/>
  <c r="AL9"/>
  <c r="AO9" s="1"/>
  <c r="AF9"/>
  <c r="AG9" s="1"/>
  <c r="U9"/>
  <c r="I9"/>
  <c r="H9"/>
  <c r="G9"/>
  <c r="F9"/>
  <c r="E9"/>
  <c r="D9"/>
  <c r="AW8"/>
  <c r="AV8"/>
  <c r="AU8"/>
  <c r="AT8"/>
  <c r="AS8"/>
  <c r="AL8"/>
  <c r="AO8" s="1"/>
  <c r="AF8"/>
  <c r="AG8" s="1"/>
  <c r="U8"/>
  <c r="J8"/>
  <c r="I8"/>
  <c r="H8"/>
  <c r="G8"/>
  <c r="F8"/>
  <c r="E8"/>
  <c r="D8"/>
  <c r="AW7"/>
  <c r="AV7"/>
  <c r="AU7"/>
  <c r="AT7"/>
  <c r="AS7"/>
  <c r="AO7"/>
  <c r="AM7"/>
  <c r="AL7"/>
  <c r="AP7" s="1"/>
  <c r="AF7"/>
  <c r="U7"/>
  <c r="AG7" s="1"/>
  <c r="AR7" s="1"/>
  <c r="I7"/>
  <c r="H7"/>
  <c r="G7"/>
  <c r="F7"/>
  <c r="E7"/>
  <c r="D7"/>
  <c r="AW24" i="1"/>
  <c r="AV24"/>
  <c r="AU24"/>
  <c r="AT24"/>
  <c r="AS24"/>
  <c r="AL24"/>
  <c r="AO24" s="1"/>
  <c r="AF24"/>
  <c r="AG24" s="1"/>
  <c r="U24"/>
  <c r="I24"/>
  <c r="H24"/>
  <c r="G24"/>
  <c r="F24"/>
  <c r="E24"/>
  <c r="D24"/>
  <c r="AW23"/>
  <c r="AV23"/>
  <c r="AU23"/>
  <c r="AT23"/>
  <c r="AS23"/>
  <c r="AL23"/>
  <c r="AO23" s="1"/>
  <c r="AF23"/>
  <c r="AG23" s="1"/>
  <c r="U23"/>
  <c r="I23"/>
  <c r="H23"/>
  <c r="G23"/>
  <c r="F23"/>
  <c r="E23"/>
  <c r="D23"/>
  <c r="AW22"/>
  <c r="AV22"/>
  <c r="AU22"/>
  <c r="AT22"/>
  <c r="AS22"/>
  <c r="AL22"/>
  <c r="AO22" s="1"/>
  <c r="AF22"/>
  <c r="AG22" s="1"/>
  <c r="U22"/>
  <c r="J22"/>
  <c r="I22"/>
  <c r="H22"/>
  <c r="G22"/>
  <c r="F22"/>
  <c r="E22"/>
  <c r="D22"/>
  <c r="AW21"/>
  <c r="AV21"/>
  <c r="AU21"/>
  <c r="AT21"/>
  <c r="AS21"/>
  <c r="AO21"/>
  <c r="AM21"/>
  <c r="AL21"/>
  <c r="AP21" s="1"/>
  <c r="AF21"/>
  <c r="U21"/>
  <c r="AG21" s="1"/>
  <c r="AR21" s="1"/>
  <c r="I21"/>
  <c r="H21"/>
  <c r="G21"/>
  <c r="F21"/>
  <c r="E21"/>
  <c r="D21"/>
  <c r="AW20"/>
  <c r="AV20"/>
  <c r="AU20"/>
  <c r="AT20"/>
  <c r="AS20"/>
  <c r="AL20"/>
  <c r="AP20" s="1"/>
  <c r="AF20"/>
  <c r="AG20" s="1"/>
  <c r="U20"/>
  <c r="J20"/>
  <c r="I20"/>
  <c r="H20"/>
  <c r="G20"/>
  <c r="F20"/>
  <c r="E20"/>
  <c r="D20"/>
  <c r="AW19"/>
  <c r="AV19"/>
  <c r="AU19"/>
  <c r="AT19"/>
  <c r="AS19"/>
  <c r="AL19"/>
  <c r="AO19" s="1"/>
  <c r="AF19"/>
  <c r="AG19" s="1"/>
  <c r="U19"/>
  <c r="I19"/>
  <c r="H19"/>
  <c r="G19"/>
  <c r="F19"/>
  <c r="E19"/>
  <c r="D19"/>
  <c r="AW18"/>
  <c r="AV18"/>
  <c r="AU18"/>
  <c r="AT18"/>
  <c r="AS18"/>
  <c r="AL18"/>
  <c r="AO18" s="1"/>
  <c r="AF18"/>
  <c r="AG18" s="1"/>
  <c r="U18"/>
  <c r="I18"/>
  <c r="H18"/>
  <c r="G18"/>
  <c r="F18"/>
  <c r="E18"/>
  <c r="D18"/>
  <c r="AW17"/>
  <c r="AV17"/>
  <c r="AU17"/>
  <c r="AT17"/>
  <c r="AS17"/>
  <c r="AL17"/>
  <c r="AO17" s="1"/>
  <c r="AF17"/>
  <c r="AG17" s="1"/>
  <c r="U17"/>
  <c r="J17"/>
  <c r="I17"/>
  <c r="H17"/>
  <c r="G17"/>
  <c r="F17"/>
  <c r="E17"/>
  <c r="D17"/>
  <c r="AW16"/>
  <c r="AV16"/>
  <c r="AU16"/>
  <c r="AT16"/>
  <c r="AS16"/>
  <c r="AO16"/>
  <c r="AM16"/>
  <c r="AL16"/>
  <c r="AP16" s="1"/>
  <c r="AF16"/>
  <c r="U16"/>
  <c r="AG16" s="1"/>
  <c r="AR16" s="1"/>
  <c r="I16"/>
  <c r="H16"/>
  <c r="G16"/>
  <c r="F16"/>
  <c r="E16"/>
  <c r="D16"/>
  <c r="AW15"/>
  <c r="AV15"/>
  <c r="AU15"/>
  <c r="AT15"/>
  <c r="AS15"/>
  <c r="AO15"/>
  <c r="AM15"/>
  <c r="AL15"/>
  <c r="AP15" s="1"/>
  <c r="AF15"/>
  <c r="U15"/>
  <c r="AG15" s="1"/>
  <c r="AR15" s="1"/>
  <c r="J15"/>
  <c r="I15"/>
  <c r="H15"/>
  <c r="G15"/>
  <c r="F15"/>
  <c r="E15"/>
  <c r="D15"/>
  <c r="AW14"/>
  <c r="AV14"/>
  <c r="AU14"/>
  <c r="AT14"/>
  <c r="AS14"/>
  <c r="AL14"/>
  <c r="AO14" s="1"/>
  <c r="AF14"/>
  <c r="AG14" s="1"/>
  <c r="U14"/>
  <c r="I14"/>
  <c r="H14"/>
  <c r="G14"/>
  <c r="F14"/>
  <c r="E14"/>
  <c r="D14"/>
  <c r="AW13"/>
  <c r="AV13"/>
  <c r="AU13"/>
  <c r="AT13"/>
  <c r="AS13"/>
  <c r="AL13"/>
  <c r="AO13" s="1"/>
  <c r="AF13"/>
  <c r="AG13" s="1"/>
  <c r="U13"/>
  <c r="I13"/>
  <c r="H13"/>
  <c r="G13"/>
  <c r="F13"/>
  <c r="E13"/>
  <c r="D13"/>
  <c r="AW12"/>
  <c r="AV12"/>
  <c r="AU12"/>
  <c r="AT12"/>
  <c r="AS12"/>
  <c r="AL12"/>
  <c r="AO12" s="1"/>
  <c r="AF12"/>
  <c r="AG12" s="1"/>
  <c r="U12"/>
  <c r="J12"/>
  <c r="I12"/>
  <c r="H12"/>
  <c r="G12"/>
  <c r="F12"/>
  <c r="E12"/>
  <c r="D12"/>
  <c r="AW11"/>
  <c r="AV11"/>
  <c r="AU11"/>
  <c r="AT11"/>
  <c r="AS11"/>
  <c r="AO11"/>
  <c r="AM11"/>
  <c r="AL11"/>
  <c r="AP11" s="1"/>
  <c r="AF11"/>
  <c r="U11"/>
  <c r="AG11" s="1"/>
  <c r="AR11" s="1"/>
  <c r="J11"/>
  <c r="I11"/>
  <c r="H11"/>
  <c r="G11"/>
  <c r="F11"/>
  <c r="E11"/>
  <c r="D11"/>
  <c r="AW10"/>
  <c r="AV10"/>
  <c r="AU10"/>
  <c r="AT10"/>
  <c r="AS10"/>
  <c r="AL10"/>
  <c r="AO10" s="1"/>
  <c r="AF10"/>
  <c r="AG10" s="1"/>
  <c r="U10"/>
  <c r="J10"/>
  <c r="I10"/>
  <c r="H10"/>
  <c r="G10"/>
  <c r="F10"/>
  <c r="E10"/>
  <c r="D10"/>
  <c r="AW9"/>
  <c r="AV9"/>
  <c r="AU9"/>
  <c r="AT9"/>
  <c r="AS9"/>
  <c r="AO9"/>
  <c r="AM9"/>
  <c r="AL9"/>
  <c r="AP9" s="1"/>
  <c r="AF9"/>
  <c r="U9"/>
  <c r="AG9" s="1"/>
  <c r="AR9" s="1"/>
  <c r="J9"/>
  <c r="I9"/>
  <c r="H9"/>
  <c r="G9"/>
  <c r="F9"/>
  <c r="E9"/>
  <c r="D9"/>
  <c r="AW8"/>
  <c r="AV8"/>
  <c r="AU8"/>
  <c r="AT8"/>
  <c r="AS8"/>
  <c r="AL8"/>
  <c r="AO8" s="1"/>
  <c r="AF8"/>
  <c r="AG8" s="1"/>
  <c r="U8"/>
  <c r="J8"/>
  <c r="I8"/>
  <c r="H8"/>
  <c r="G8"/>
  <c r="F8"/>
  <c r="E8"/>
  <c r="D8"/>
  <c r="AW7"/>
  <c r="AV7"/>
  <c r="AU7"/>
  <c r="AT7"/>
  <c r="AS7"/>
  <c r="AO7"/>
  <c r="AM7"/>
  <c r="AL7"/>
  <c r="AP7" s="1"/>
  <c r="AF7"/>
  <c r="U7"/>
  <c r="AG7" s="1"/>
  <c r="AR7" s="1"/>
  <c r="I7"/>
  <c r="H7"/>
  <c r="G7"/>
  <c r="F7"/>
  <c r="E7"/>
  <c r="D7"/>
  <c r="AR8" i="4" l="1"/>
  <c r="AR9"/>
  <c r="AR10"/>
  <c r="AR11"/>
  <c r="AN7"/>
  <c r="AM8"/>
  <c r="AO8"/>
  <c r="AM9"/>
  <c r="AO9"/>
  <c r="AM10"/>
  <c r="AO10"/>
  <c r="AN11"/>
  <c r="AP11"/>
  <c r="AO12"/>
  <c r="AN15"/>
  <c r="AP15"/>
  <c r="AR15" s="1"/>
  <c r="AN16"/>
  <c r="AP16"/>
  <c r="AR16" s="1"/>
  <c r="AN8"/>
  <c r="AN9"/>
  <c r="AN10"/>
  <c r="AM11"/>
  <c r="AN12"/>
  <c r="AN13"/>
  <c r="AN14"/>
  <c r="AM15"/>
  <c r="AM16"/>
  <c r="AN7" i="3"/>
  <c r="AM8"/>
  <c r="AO8"/>
  <c r="AN9"/>
  <c r="AM10"/>
  <c r="AO10"/>
  <c r="AN11"/>
  <c r="AN12"/>
  <c r="AM13"/>
  <c r="AO13"/>
  <c r="AM14"/>
  <c r="AO14"/>
  <c r="AN15"/>
  <c r="AN16"/>
  <c r="AM17"/>
  <c r="AO17"/>
  <c r="AM18"/>
  <c r="AO18"/>
  <c r="AM19"/>
  <c r="AO19"/>
  <c r="AM20"/>
  <c r="AO20"/>
  <c r="AM21"/>
  <c r="AO21"/>
  <c r="AN23"/>
  <c r="AP23"/>
  <c r="AR23" s="1"/>
  <c r="AN25"/>
  <c r="AP25"/>
  <c r="AR25" s="1"/>
  <c r="AN26"/>
  <c r="AP26"/>
  <c r="AR26" s="1"/>
  <c r="AN8"/>
  <c r="AN10"/>
  <c r="AN13"/>
  <c r="AN14"/>
  <c r="AN17"/>
  <c r="AN18"/>
  <c r="AN19"/>
  <c r="AN20"/>
  <c r="AN21"/>
  <c r="AN22"/>
  <c r="AM23"/>
  <c r="AN24"/>
  <c r="AM25"/>
  <c r="AM26"/>
  <c r="AN8" i="2"/>
  <c r="AP8"/>
  <c r="AR8" s="1"/>
  <c r="AN9"/>
  <c r="AP9"/>
  <c r="AR9" s="1"/>
  <c r="AN12"/>
  <c r="AP12"/>
  <c r="AR12" s="1"/>
  <c r="AN14"/>
  <c r="AP14"/>
  <c r="AR14" s="1"/>
  <c r="AN15"/>
  <c r="AP15"/>
  <c r="AR15" s="1"/>
  <c r="AN16"/>
  <c r="AP16"/>
  <c r="AR16" s="1"/>
  <c r="AN18"/>
  <c r="AP18"/>
  <c r="AR18" s="1"/>
  <c r="AN19"/>
  <c r="AP19"/>
  <c r="AR19" s="1"/>
  <c r="AN7"/>
  <c r="AM8"/>
  <c r="AM9"/>
  <c r="AN10"/>
  <c r="AN11"/>
  <c r="AM12"/>
  <c r="AN13"/>
  <c r="AM14"/>
  <c r="AM15"/>
  <c r="AM16"/>
  <c r="AN17"/>
  <c r="AM18"/>
  <c r="AM19"/>
  <c r="AR20" i="1"/>
  <c r="AN8"/>
  <c r="AP8"/>
  <c r="AR8" s="1"/>
  <c r="AN10"/>
  <c r="AP10"/>
  <c r="AR10" s="1"/>
  <c r="AN12"/>
  <c r="AP12"/>
  <c r="AR12" s="1"/>
  <c r="AN13"/>
  <c r="AP13"/>
  <c r="AR13" s="1"/>
  <c r="AN14"/>
  <c r="AP14"/>
  <c r="AR14" s="1"/>
  <c r="AN17"/>
  <c r="AP17"/>
  <c r="AR17" s="1"/>
  <c r="AN18"/>
  <c r="AP18"/>
  <c r="AR18" s="1"/>
  <c r="AN19"/>
  <c r="AP19"/>
  <c r="AR19" s="1"/>
  <c r="AM20"/>
  <c r="AO20"/>
  <c r="AN22"/>
  <c r="AP22"/>
  <c r="AR22" s="1"/>
  <c r="AN23"/>
  <c r="AP23"/>
  <c r="AR23" s="1"/>
  <c r="AN24"/>
  <c r="AP24"/>
  <c r="AR24" s="1"/>
  <c r="AN7"/>
  <c r="AM8"/>
  <c r="AN9"/>
  <c r="AM10"/>
  <c r="AN11"/>
  <c r="AM12"/>
  <c r="AM13"/>
  <c r="AM14"/>
  <c r="AN15"/>
  <c r="AN16"/>
  <c r="AM17"/>
  <c r="AM18"/>
  <c r="AM19"/>
  <c r="AN20"/>
  <c r="AN21"/>
  <c r="AM22"/>
  <c r="AM23"/>
  <c r="AM24"/>
</calcChain>
</file>

<file path=xl/sharedStrings.xml><?xml version="1.0" encoding="utf-8"?>
<sst xmlns="http://schemas.openxmlformats.org/spreadsheetml/2006/main" count="205" uniqueCount="48">
  <si>
    <t>The 21th. BIU 2012 WORLD BIKETRIAL CHAMPIONSHIP</t>
    <phoneticPr fontId="0" type="noConversion"/>
  </si>
  <si>
    <t>WBC R-2 IGUALADA CATALONIA (27-28/July/2012)</t>
    <phoneticPr fontId="0" type="noConversion"/>
  </si>
  <si>
    <t>Category: POUSSIN</t>
    <phoneticPr fontId="0"/>
  </si>
  <si>
    <t>Bib</t>
  </si>
  <si>
    <t>1 Lap</t>
  </si>
  <si>
    <t>1L</t>
    <phoneticPr fontId="0"/>
  </si>
  <si>
    <t>2 Lap</t>
  </si>
  <si>
    <t>2L</t>
    <phoneticPr fontId="0"/>
  </si>
  <si>
    <t>1&amp;2</t>
    <phoneticPr fontId="0"/>
  </si>
  <si>
    <t>Time</t>
    <phoneticPr fontId="0"/>
  </si>
  <si>
    <t>Over</t>
  </si>
  <si>
    <t>Penalty</t>
    <phoneticPr fontId="0"/>
  </si>
  <si>
    <t>TOTAL</t>
    <phoneticPr fontId="0"/>
  </si>
  <si>
    <t>No.</t>
    <phoneticPr fontId="0"/>
  </si>
  <si>
    <t>Pla</t>
  </si>
  <si>
    <t>No.</t>
  </si>
  <si>
    <t>Last name</t>
  </si>
  <si>
    <t>First name</t>
  </si>
  <si>
    <t>Nation</t>
  </si>
  <si>
    <t>YOB</t>
    <phoneticPr fontId="0"/>
  </si>
  <si>
    <t>License No.</t>
  </si>
  <si>
    <t>Bike/WS</t>
    <phoneticPr fontId="0"/>
  </si>
  <si>
    <t>x</t>
    <phoneticPr fontId="0"/>
  </si>
  <si>
    <t>Tot</t>
    <phoneticPr fontId="0"/>
  </si>
  <si>
    <t>Tot.</t>
    <phoneticPr fontId="0"/>
  </si>
  <si>
    <t>Com.</t>
    <phoneticPr fontId="0"/>
  </si>
  <si>
    <t>Neu.</t>
    <phoneticPr fontId="0"/>
  </si>
  <si>
    <t>Start</t>
  </si>
  <si>
    <t>Finish</t>
    <phoneticPr fontId="0"/>
  </si>
  <si>
    <t>Run</t>
    <phoneticPr fontId="0"/>
  </si>
  <si>
    <t>h</t>
    <phoneticPr fontId="0"/>
  </si>
  <si>
    <t>m</t>
    <phoneticPr fontId="0"/>
  </si>
  <si>
    <t>s</t>
    <phoneticPr fontId="0"/>
  </si>
  <si>
    <t>T</t>
    <phoneticPr fontId="0"/>
  </si>
  <si>
    <t>O</t>
    <phoneticPr fontId="0"/>
  </si>
  <si>
    <t>(1&amp;2+P)</t>
    <phoneticPr fontId="0"/>
  </si>
  <si>
    <t>C</t>
    <phoneticPr fontId="0"/>
  </si>
  <si>
    <t>XXXXX</t>
  </si>
  <si>
    <t>Category: BENJAMIN</t>
    <phoneticPr fontId="0"/>
  </si>
  <si>
    <t>R</t>
  </si>
  <si>
    <t>E</t>
  </si>
  <si>
    <t>T</t>
  </si>
  <si>
    <t>I</t>
  </si>
  <si>
    <t>A</t>
  </si>
  <si>
    <t>D</t>
  </si>
  <si>
    <t>O</t>
  </si>
  <si>
    <t>Category: MINIME</t>
    <phoneticPr fontId="0"/>
  </si>
  <si>
    <t>Category: FEMINA</t>
    <phoneticPr fontId="0"/>
  </si>
</sst>
</file>

<file path=xl/styles.xml><?xml version="1.0" encoding="utf-8"?>
<styleSheet xmlns="http://schemas.openxmlformats.org/spreadsheetml/2006/main">
  <numFmts count="1">
    <numFmt numFmtId="164" formatCode="0_);[Red]\(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1" xfId="0" applyFont="1" applyBorder="1" applyProtection="1">
      <alignment vertical="center"/>
      <protection locked="0"/>
    </xf>
    <xf numFmtId="0" fontId="10" fillId="0" borderId="2" xfId="0" applyFont="1" applyBorder="1">
      <alignment vertical="center"/>
    </xf>
    <xf numFmtId="0" fontId="10" fillId="0" borderId="3" xfId="0" applyFont="1" applyBorder="1" applyAlignment="1">
      <alignment horizontal="left" vertical="center"/>
    </xf>
    <xf numFmtId="21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>
      <alignment vertical="center"/>
    </xf>
    <xf numFmtId="0" fontId="10" fillId="0" borderId="0" xfId="0" applyFont="1" applyFill="1" applyProtection="1">
      <alignment vertical="center"/>
      <protection locked="0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8" fillId="0" borderId="4" xfId="0" applyFont="1" applyBorder="1">
      <alignment vertical="center"/>
    </xf>
    <xf numFmtId="0" fontId="8" fillId="3" borderId="4" xfId="0" applyFont="1" applyFill="1" applyBorder="1" applyProtection="1">
      <alignment vertical="center"/>
      <protection locked="0"/>
    </xf>
    <xf numFmtId="0" fontId="8" fillId="3" borderId="4" xfId="0" applyFont="1" applyFill="1" applyBorder="1">
      <alignment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" xfId="0" applyFont="1" applyFill="1" applyBorder="1" applyProtection="1">
      <alignment vertical="center"/>
      <protection locked="0"/>
    </xf>
    <xf numFmtId="0" fontId="8" fillId="3" borderId="2" xfId="0" applyFont="1" applyFill="1" applyBorder="1" applyProtection="1">
      <alignment vertical="center"/>
      <protection locked="0"/>
    </xf>
    <xf numFmtId="0" fontId="8" fillId="3" borderId="2" xfId="0" applyFont="1" applyFill="1" applyBorder="1" applyProtection="1">
      <alignment vertical="center"/>
    </xf>
    <xf numFmtId="0" fontId="8" fillId="3" borderId="6" xfId="0" applyFont="1" applyFill="1" applyBorder="1">
      <alignment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3" borderId="1" xfId="0" applyFont="1" applyFill="1" applyBorder="1">
      <alignment vertical="center"/>
    </xf>
    <xf numFmtId="0" fontId="8" fillId="3" borderId="3" xfId="0" applyFont="1" applyFill="1" applyBorder="1" applyProtection="1">
      <alignment vertical="center"/>
      <protection locked="0"/>
    </xf>
    <xf numFmtId="0" fontId="9" fillId="3" borderId="4" xfId="0" applyFont="1" applyFill="1" applyBorder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3" borderId="7" xfId="0" applyFont="1" applyFill="1" applyBorder="1" applyProtection="1">
      <alignment vertical="center"/>
      <protection locked="0"/>
    </xf>
    <xf numFmtId="0" fontId="8" fillId="3" borderId="7" xfId="0" applyFont="1" applyFill="1" applyBorder="1">
      <alignment vertical="center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>
      <alignment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8" xfId="0" applyFont="1" applyFill="1" applyBorder="1" applyProtection="1">
      <alignment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3" borderId="8" xfId="0" quotePrefix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21" fontId="10" fillId="0" borderId="8" xfId="0" applyNumberFormat="1" applyFont="1" applyFill="1" applyBorder="1" applyAlignment="1" applyProtection="1">
      <alignment horizontal="center" vertical="center"/>
      <protection locked="0"/>
    </xf>
    <xf numFmtId="21" fontId="10" fillId="0" borderId="7" xfId="0" applyNumberFormat="1" applyFont="1" applyBorder="1" applyAlignment="1" applyProtection="1">
      <alignment horizontal="center" vertical="center"/>
      <protection locked="0"/>
    </xf>
    <xf numFmtId="21" fontId="11" fillId="0" borderId="7" xfId="0" applyNumberFormat="1" applyFont="1" applyBorder="1" applyAlignment="1" applyProtection="1">
      <alignment horizontal="center" vertical="center"/>
      <protection locked="0"/>
    </xf>
    <xf numFmtId="21" fontId="10" fillId="3" borderId="7" xfId="0" applyNumberFormat="1" applyFont="1" applyFill="1" applyBorder="1" applyAlignment="1">
      <alignment horizontal="center" vertical="center"/>
    </xf>
    <xf numFmtId="164" fontId="10" fillId="4" borderId="9" xfId="0" applyNumberFormat="1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0" fillId="5" borderId="1" xfId="0" applyFont="1" applyFill="1" applyBorder="1" applyProtection="1">
      <alignment vertical="center"/>
      <protection locked="0"/>
    </xf>
    <xf numFmtId="0" fontId="10" fillId="5" borderId="2" xfId="0" applyFont="1" applyFill="1" applyBorder="1">
      <alignment vertical="center"/>
    </xf>
    <xf numFmtId="0" fontId="10" fillId="5" borderId="3" xfId="0" applyFont="1" applyFill="1" applyBorder="1" applyAlignment="1">
      <alignment horizontal="left" vertical="center"/>
    </xf>
    <xf numFmtId="0" fontId="8" fillId="0" borderId="4" xfId="0" applyFont="1" applyBorder="1" applyProtection="1">
      <alignment vertical="center"/>
    </xf>
    <xf numFmtId="0" fontId="8" fillId="0" borderId="7" xfId="0" applyFont="1" applyBorder="1" applyProtection="1">
      <alignment vertical="center"/>
    </xf>
    <xf numFmtId="164" fontId="10" fillId="3" borderId="7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Protection="1">
      <alignment vertical="center"/>
      <protection locked="0"/>
    </xf>
    <xf numFmtId="0" fontId="10" fillId="4" borderId="2" xfId="0" applyFont="1" applyFill="1" applyBorder="1">
      <alignment vertical="center"/>
    </xf>
    <xf numFmtId="0" fontId="10" fillId="4" borderId="3" xfId="0" applyFont="1" applyFill="1" applyBorder="1" applyAlignment="1">
      <alignment horizontal="left" vertical="center"/>
    </xf>
    <xf numFmtId="0" fontId="10" fillId="0" borderId="0" xfId="0" applyFont="1" applyFill="1" applyProtection="1">
      <alignment vertical="center"/>
    </xf>
    <xf numFmtId="0" fontId="8" fillId="3" borderId="2" xfId="0" applyFont="1" applyFill="1" applyBorder="1">
      <alignment vertical="center"/>
    </xf>
    <xf numFmtId="0" fontId="8" fillId="3" borderId="4" xfId="0" applyFont="1" applyFill="1" applyBorder="1" applyProtection="1">
      <alignment vertical="center"/>
    </xf>
    <xf numFmtId="0" fontId="9" fillId="3" borderId="4" xfId="0" applyFont="1" applyFill="1" applyBorder="1" applyProtection="1">
      <alignment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7" xfId="0" applyFont="1" applyFill="1" applyBorder="1" applyProtection="1">
      <alignment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Protection="1">
      <alignment vertical="center"/>
      <protection locked="0"/>
    </xf>
    <xf numFmtId="0" fontId="10" fillId="6" borderId="2" xfId="0" applyFont="1" applyFill="1" applyBorder="1">
      <alignment vertical="center"/>
    </xf>
    <xf numFmtId="0" fontId="10" fillId="6" borderId="3" xfId="0" applyFont="1" applyFill="1" applyBorder="1" applyAlignment="1">
      <alignment horizontal="left" vertical="center"/>
    </xf>
    <xf numFmtId="0" fontId="8" fillId="3" borderId="3" xfId="0" applyFont="1" applyFill="1" applyBorder="1">
      <alignment vertical="center"/>
    </xf>
    <xf numFmtId="0" fontId="8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cuments/IGUALADA%20WC2012/IGUALADA%202012%2027.07.12%20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 A,B,C"/>
      <sheetName val="RANKING D"/>
      <sheetName val="RANKING E"/>
      <sheetName val="ENTRY LIST 1 "/>
      <sheetName val="ENTRY LIST 2"/>
      <sheetName val="ENTRY LIST 3"/>
      <sheetName val="START TIME B,D"/>
      <sheetName val="START TIME A,C"/>
      <sheetName val="POUSSIN"/>
      <sheetName val="BENJAMIN"/>
      <sheetName val="MINIME"/>
      <sheetName val="FEMINA"/>
      <sheetName val="JUNIOR"/>
      <sheetName val="SENIOR"/>
      <sheetName val="ELITE"/>
      <sheetName val="NATION"/>
      <sheetName val="CONSTRUCTOR"/>
      <sheetName val="SCRATCH"/>
      <sheetName val="TIME"/>
      <sheetName val="PENALTY"/>
    </sheetNames>
    <sheetDataSet>
      <sheetData sheetId="0"/>
      <sheetData sheetId="1"/>
      <sheetData sheetId="2"/>
      <sheetData sheetId="3"/>
      <sheetData sheetId="4"/>
      <sheetData sheetId="5">
        <row r="8">
          <cell r="E8">
            <v>200</v>
          </cell>
          <cell r="F8" t="str">
            <v>LESTANG CAUBET</v>
          </cell>
          <cell r="G8" t="str">
            <v>Jordi</v>
          </cell>
          <cell r="H8" t="str">
            <v>ANDORRA</v>
          </cell>
          <cell r="I8">
            <v>2005</v>
          </cell>
          <cell r="J8" t="str">
            <v>376-00007</v>
          </cell>
        </row>
        <row r="9">
          <cell r="E9">
            <v>201</v>
          </cell>
          <cell r="F9" t="str">
            <v>VALL INGLES</v>
          </cell>
          <cell r="G9" t="str">
            <v>Gaudi</v>
          </cell>
          <cell r="H9" t="str">
            <v>ANDORRA</v>
          </cell>
          <cell r="I9">
            <v>2004</v>
          </cell>
          <cell r="J9" t="str">
            <v>376-00006</v>
          </cell>
        </row>
        <row r="10">
          <cell r="E10">
            <v>202</v>
          </cell>
          <cell r="F10" t="str">
            <v>COULEE</v>
          </cell>
          <cell r="G10" t="str">
            <v>Tim</v>
          </cell>
          <cell r="H10" t="str">
            <v>BELGIUM</v>
          </cell>
          <cell r="I10">
            <v>2004</v>
          </cell>
          <cell r="J10" t="str">
            <v>032-08034</v>
          </cell>
        </row>
        <row r="11">
          <cell r="E11">
            <v>203</v>
          </cell>
          <cell r="F11" t="str">
            <v>ROVIRA CAMPANA</v>
          </cell>
          <cell r="G11" t="str">
            <v>Alan</v>
          </cell>
          <cell r="H11" t="str">
            <v>CATALONIA</v>
          </cell>
          <cell r="I11">
            <v>2003</v>
          </cell>
          <cell r="J11" t="str">
            <v>034-08393</v>
          </cell>
        </row>
        <row r="12">
          <cell r="E12">
            <v>204</v>
          </cell>
          <cell r="F12" t="str">
            <v>SERRA VAL</v>
          </cell>
          <cell r="G12" t="str">
            <v>Max</v>
          </cell>
          <cell r="H12" t="str">
            <v>CATALONIA</v>
          </cell>
          <cell r="I12">
            <v>2003</v>
          </cell>
          <cell r="J12" t="str">
            <v>034-08474</v>
          </cell>
          <cell r="K12" t="str">
            <v>Monty/20"</v>
          </cell>
        </row>
        <row r="13">
          <cell r="E13">
            <v>205</v>
          </cell>
          <cell r="F13" t="str">
            <v>YÉLAMOS BARO</v>
          </cell>
          <cell r="G13" t="str">
            <v>Marti</v>
          </cell>
          <cell r="H13" t="str">
            <v>CATALONIA</v>
          </cell>
          <cell r="I13">
            <v>2004</v>
          </cell>
          <cell r="J13" t="str">
            <v>034-08488</v>
          </cell>
        </row>
        <row r="14">
          <cell r="E14">
            <v>206</v>
          </cell>
          <cell r="F14" t="str">
            <v>LLAVINA CRESPI</v>
          </cell>
          <cell r="G14" t="str">
            <v>Joel</v>
          </cell>
          <cell r="H14" t="str">
            <v>CATALONIA</v>
          </cell>
          <cell r="I14">
            <v>2004</v>
          </cell>
          <cell r="J14" t="str">
            <v>034-08492</v>
          </cell>
        </row>
        <row r="15">
          <cell r="E15">
            <v>207</v>
          </cell>
          <cell r="F15" t="str">
            <v>NAVARRO ORTEGA</v>
          </cell>
          <cell r="G15" t="str">
            <v>Conrad</v>
          </cell>
          <cell r="H15" t="str">
            <v>CATALONIA</v>
          </cell>
          <cell r="I15">
            <v>2003</v>
          </cell>
          <cell r="J15" t="str">
            <v>034-08493</v>
          </cell>
        </row>
        <row r="16">
          <cell r="E16">
            <v>208</v>
          </cell>
          <cell r="F16" t="str">
            <v>ESQUERDA AMEZCUA</v>
          </cell>
          <cell r="G16" t="str">
            <v>Marti</v>
          </cell>
          <cell r="H16" t="str">
            <v>CATALONIA</v>
          </cell>
          <cell r="I16">
            <v>2004</v>
          </cell>
          <cell r="J16" t="str">
            <v>034-08481</v>
          </cell>
          <cell r="K16" t="str">
            <v>Monty/20"</v>
          </cell>
        </row>
        <row r="17">
          <cell r="E17">
            <v>209</v>
          </cell>
          <cell r="F17" t="str">
            <v>HANZAL</v>
          </cell>
          <cell r="G17" t="str">
            <v>Krystof</v>
          </cell>
          <cell r="H17" t="str">
            <v>CZECH</v>
          </cell>
          <cell r="I17">
            <v>2003</v>
          </cell>
          <cell r="J17" t="str">
            <v>420-09510</v>
          </cell>
          <cell r="K17" t="str">
            <v>Monty/20"</v>
          </cell>
        </row>
        <row r="18">
          <cell r="E18">
            <v>210</v>
          </cell>
          <cell r="F18" t="str">
            <v>MALEK</v>
          </cell>
          <cell r="G18" t="str">
            <v>Rostislav</v>
          </cell>
          <cell r="H18" t="str">
            <v>CZECH</v>
          </cell>
          <cell r="I18">
            <v>2004</v>
          </cell>
          <cell r="J18" t="str">
            <v>420-09518</v>
          </cell>
        </row>
        <row r="19">
          <cell r="E19">
            <v>211</v>
          </cell>
          <cell r="F19" t="str">
            <v>VEPREK</v>
          </cell>
          <cell r="G19" t="str">
            <v>Tomas</v>
          </cell>
          <cell r="H19" t="str">
            <v>CZECH</v>
          </cell>
          <cell r="I19">
            <v>2003</v>
          </cell>
          <cell r="J19" t="str">
            <v>420-09517</v>
          </cell>
          <cell r="K19" t="str">
            <v>Monty/20"</v>
          </cell>
        </row>
        <row r="21">
          <cell r="E21">
            <v>213</v>
          </cell>
          <cell r="F21" t="str">
            <v>CRESCENZI</v>
          </cell>
          <cell r="G21" t="str">
            <v>Diego</v>
          </cell>
          <cell r="H21" t="str">
            <v>ITALY</v>
          </cell>
          <cell r="I21">
            <v>2003</v>
          </cell>
          <cell r="J21" t="str">
            <v>039-00101</v>
          </cell>
          <cell r="K21" t="str">
            <v>Monty 20"</v>
          </cell>
        </row>
        <row r="22">
          <cell r="E22">
            <v>214</v>
          </cell>
          <cell r="F22" t="str">
            <v>BONOMELLI</v>
          </cell>
          <cell r="G22" t="str">
            <v>Alessio</v>
          </cell>
          <cell r="H22" t="str">
            <v>ITALY</v>
          </cell>
          <cell r="I22">
            <v>2004</v>
          </cell>
          <cell r="J22" t="str">
            <v>039-00111</v>
          </cell>
          <cell r="K22" t="str">
            <v>Monty 20"</v>
          </cell>
        </row>
        <row r="23">
          <cell r="E23">
            <v>215</v>
          </cell>
          <cell r="F23" t="str">
            <v>IKEDA</v>
          </cell>
          <cell r="G23" t="str">
            <v>Riki</v>
          </cell>
          <cell r="H23" t="str">
            <v>JAPAN</v>
          </cell>
          <cell r="I23">
            <v>2003</v>
          </cell>
          <cell r="J23" t="str">
            <v>081-40001</v>
          </cell>
          <cell r="K23" t="str">
            <v>Monty/20"</v>
          </cell>
        </row>
        <row r="24">
          <cell r="E24">
            <v>216</v>
          </cell>
          <cell r="F24" t="str">
            <v>ZAERA GISBERT</v>
          </cell>
          <cell r="G24" t="str">
            <v>Javier</v>
          </cell>
          <cell r="H24" t="str">
            <v>SPAIN</v>
          </cell>
          <cell r="I24">
            <v>2003</v>
          </cell>
          <cell r="J24" t="str">
            <v>034-44077</v>
          </cell>
          <cell r="K24" t="str">
            <v>Monty/20"</v>
          </cell>
        </row>
        <row r="25">
          <cell r="E25">
            <v>217</v>
          </cell>
          <cell r="F25" t="str">
            <v>RICHART MARTIN</v>
          </cell>
          <cell r="G25" t="str">
            <v>Eduardo</v>
          </cell>
          <cell r="H25" t="str">
            <v>SPAIN</v>
          </cell>
          <cell r="I25">
            <v>2004</v>
          </cell>
          <cell r="J25" t="str">
            <v>034-28093</v>
          </cell>
        </row>
        <row r="26">
          <cell r="E26">
            <v>218</v>
          </cell>
          <cell r="F26" t="str">
            <v>RIAU SOLE</v>
          </cell>
          <cell r="G26" t="str">
            <v>Didac</v>
          </cell>
          <cell r="H26" t="str">
            <v>SPAIN</v>
          </cell>
          <cell r="I26">
            <v>2004</v>
          </cell>
          <cell r="J26" t="str">
            <v>034-50021</v>
          </cell>
          <cell r="K26" t="str">
            <v>Monty/20"</v>
          </cell>
        </row>
        <row r="60">
          <cell r="E60">
            <v>180</v>
          </cell>
          <cell r="F60" t="str">
            <v>LASSANCE</v>
          </cell>
          <cell r="G60" t="str">
            <v>Roman</v>
          </cell>
          <cell r="H60" t="str">
            <v>BELGIUM</v>
          </cell>
          <cell r="I60">
            <v>2000</v>
          </cell>
          <cell r="J60" t="str">
            <v>032-08050</v>
          </cell>
        </row>
        <row r="61">
          <cell r="E61">
            <v>181</v>
          </cell>
          <cell r="F61" t="str">
            <v>TRUEBA TIO</v>
          </cell>
          <cell r="G61" t="str">
            <v>Gerard</v>
          </cell>
          <cell r="H61" t="str">
            <v>CATALONIA</v>
          </cell>
          <cell r="I61">
            <v>2001</v>
          </cell>
          <cell r="J61" t="str">
            <v>034-08401</v>
          </cell>
        </row>
        <row r="62">
          <cell r="E62">
            <v>182</v>
          </cell>
          <cell r="F62" t="str">
            <v>PUJOL MARTINEZ</v>
          </cell>
          <cell r="G62" t="str">
            <v>Pau</v>
          </cell>
          <cell r="H62" t="str">
            <v>CATALONIA</v>
          </cell>
          <cell r="I62">
            <v>2002</v>
          </cell>
          <cell r="J62" t="str">
            <v>034-17065</v>
          </cell>
          <cell r="K62" t="str">
            <v>Monty/20"</v>
          </cell>
        </row>
        <row r="63">
          <cell r="E63">
            <v>183</v>
          </cell>
          <cell r="F63" t="str">
            <v>MALEK</v>
          </cell>
          <cell r="G63" t="str">
            <v>Krystof</v>
          </cell>
          <cell r="H63" t="str">
            <v>CZECH</v>
          </cell>
          <cell r="I63">
            <v>2000</v>
          </cell>
          <cell r="J63" t="str">
            <v>420-09388</v>
          </cell>
          <cell r="K63" t="str">
            <v>Monty/20"</v>
          </cell>
        </row>
        <row r="64">
          <cell r="E64">
            <v>184</v>
          </cell>
          <cell r="F64" t="str">
            <v>POCHTIOL</v>
          </cell>
          <cell r="G64" t="str">
            <v>Marek</v>
          </cell>
          <cell r="H64" t="str">
            <v>CZECH</v>
          </cell>
          <cell r="I64">
            <v>2001</v>
          </cell>
          <cell r="J64" t="str">
            <v>420-09462</v>
          </cell>
          <cell r="K64" t="str">
            <v>Monty/20"</v>
          </cell>
        </row>
        <row r="66">
          <cell r="E66">
            <v>186</v>
          </cell>
          <cell r="F66" t="str">
            <v>ROLLS</v>
          </cell>
          <cell r="G66" t="str">
            <v>Charlie</v>
          </cell>
          <cell r="H66" t="str">
            <v>GB</v>
          </cell>
          <cell r="I66">
            <v>2001</v>
          </cell>
          <cell r="J66" t="str">
            <v>O44-12004</v>
          </cell>
          <cell r="K66" t="str">
            <v>Monty/20"</v>
          </cell>
        </row>
        <row r="67">
          <cell r="E67">
            <v>187</v>
          </cell>
          <cell r="F67" t="str">
            <v>MOREWOOD</v>
          </cell>
          <cell r="G67" t="str">
            <v>Adam</v>
          </cell>
          <cell r="H67" t="str">
            <v>GB</v>
          </cell>
          <cell r="I67">
            <v>2002</v>
          </cell>
          <cell r="J67" t="str">
            <v>O44-12001</v>
          </cell>
          <cell r="K67" t="str">
            <v>Monty/20"</v>
          </cell>
        </row>
        <row r="68">
          <cell r="E68">
            <v>188</v>
          </cell>
          <cell r="F68" t="str">
            <v>IKEDA</v>
          </cell>
          <cell r="G68" t="str">
            <v>Ren</v>
          </cell>
          <cell r="H68" t="str">
            <v>JAPAN</v>
          </cell>
          <cell r="I68">
            <v>2001</v>
          </cell>
          <cell r="J68" t="str">
            <v>081-30005</v>
          </cell>
        </row>
        <row r="69">
          <cell r="E69">
            <v>189</v>
          </cell>
          <cell r="F69" t="str">
            <v>MONTALVO MILA</v>
          </cell>
          <cell r="G69" t="str">
            <v>Alejandro</v>
          </cell>
          <cell r="H69" t="str">
            <v>SPAIN</v>
          </cell>
          <cell r="I69">
            <v>2000</v>
          </cell>
          <cell r="J69" t="str">
            <v>034-45003</v>
          </cell>
        </row>
        <row r="70">
          <cell r="E70">
            <v>190</v>
          </cell>
          <cell r="F70" t="str">
            <v>RODRIGUEZ IRIARTE</v>
          </cell>
          <cell r="G70" t="str">
            <v>Iker</v>
          </cell>
          <cell r="H70" t="str">
            <v>SPAIN</v>
          </cell>
          <cell r="I70">
            <v>2000</v>
          </cell>
          <cell r="J70" t="str">
            <v>034-20019</v>
          </cell>
        </row>
        <row r="71">
          <cell r="E71">
            <v>191</v>
          </cell>
          <cell r="F71" t="str">
            <v>GIL CAMPOS</v>
          </cell>
          <cell r="G71" t="str">
            <v>Uriel</v>
          </cell>
          <cell r="H71" t="str">
            <v>SPAIN</v>
          </cell>
          <cell r="I71">
            <v>2000</v>
          </cell>
          <cell r="J71" t="str">
            <v>034-44061</v>
          </cell>
        </row>
        <row r="72">
          <cell r="E72">
            <v>192</v>
          </cell>
          <cell r="F72" t="str">
            <v>GUIMERA GASULLA</v>
          </cell>
          <cell r="G72" t="str">
            <v>Raul</v>
          </cell>
          <cell r="H72" t="str">
            <v>SPAIN</v>
          </cell>
          <cell r="I72">
            <v>2001</v>
          </cell>
          <cell r="J72" t="str">
            <v>034-44066</v>
          </cell>
          <cell r="K72" t="str">
            <v>Monty/20"</v>
          </cell>
        </row>
        <row r="73">
          <cell r="E73">
            <v>193</v>
          </cell>
          <cell r="F73" t="str">
            <v>BEL PONS</v>
          </cell>
          <cell r="G73" t="str">
            <v>Javier</v>
          </cell>
          <cell r="H73" t="str">
            <v>SPAIN</v>
          </cell>
          <cell r="I73">
            <v>2000</v>
          </cell>
          <cell r="J73" t="str">
            <v>034-44067</v>
          </cell>
          <cell r="K73" t="str">
            <v>Monty/20"</v>
          </cell>
        </row>
        <row r="112">
          <cell r="E112">
            <v>150</v>
          </cell>
          <cell r="F112" t="str">
            <v>RODRIGO LOPEZ</v>
          </cell>
          <cell r="G112" t="str">
            <v>Albert</v>
          </cell>
          <cell r="H112" t="str">
            <v>ANDORRA</v>
          </cell>
          <cell r="I112">
            <v>1999</v>
          </cell>
          <cell r="J112" t="str">
            <v>376-00005</v>
          </cell>
        </row>
        <row r="113">
          <cell r="E113">
            <v>151</v>
          </cell>
          <cell r="F113" t="str">
            <v>SERRA DOMENECH</v>
          </cell>
          <cell r="G113" t="str">
            <v>Ferran</v>
          </cell>
          <cell r="H113" t="str">
            <v>CATALONIA</v>
          </cell>
          <cell r="I113">
            <v>1997</v>
          </cell>
          <cell r="J113" t="str">
            <v>034-08499</v>
          </cell>
          <cell r="K113" t="str">
            <v>Monty/20"</v>
          </cell>
        </row>
        <row r="114">
          <cell r="E114">
            <v>152</v>
          </cell>
          <cell r="F114" t="str">
            <v>CODINA SALGADO</v>
          </cell>
          <cell r="G114" t="str">
            <v>Arnau</v>
          </cell>
          <cell r="H114" t="str">
            <v>CATALONIA</v>
          </cell>
          <cell r="I114">
            <v>1999</v>
          </cell>
          <cell r="J114" t="str">
            <v>034-43071</v>
          </cell>
        </row>
        <row r="115">
          <cell r="E115">
            <v>153</v>
          </cell>
          <cell r="F115" t="str">
            <v>NOVOA SIEIRO</v>
          </cell>
          <cell r="G115" t="str">
            <v>Marc</v>
          </cell>
          <cell r="H115" t="str">
            <v>CATALONIA</v>
          </cell>
          <cell r="I115">
            <v>1999</v>
          </cell>
          <cell r="J115" t="str">
            <v>034-08502</v>
          </cell>
          <cell r="K115" t="str">
            <v>Monty/20"</v>
          </cell>
        </row>
        <row r="116">
          <cell r="E116">
            <v>154</v>
          </cell>
          <cell r="F116" t="str">
            <v>SEUBA ROMEU</v>
          </cell>
          <cell r="G116" t="str">
            <v>Marc</v>
          </cell>
          <cell r="H116" t="str">
            <v>CATALONIA</v>
          </cell>
          <cell r="I116">
            <v>1998</v>
          </cell>
          <cell r="J116" t="str">
            <v>034-08363</v>
          </cell>
          <cell r="K116" t="str">
            <v>Monty/20"</v>
          </cell>
        </row>
        <row r="117">
          <cell r="E117">
            <v>155</v>
          </cell>
          <cell r="F117" t="str">
            <v>SEGU ROIG</v>
          </cell>
          <cell r="G117" t="str">
            <v>Sergi</v>
          </cell>
          <cell r="H117" t="str">
            <v>CATALONIA</v>
          </cell>
          <cell r="I117">
            <v>1999</v>
          </cell>
          <cell r="J117" t="str">
            <v>034-43080</v>
          </cell>
        </row>
        <row r="118">
          <cell r="E118">
            <v>156</v>
          </cell>
          <cell r="F118" t="str">
            <v>POL BERGADA</v>
          </cell>
          <cell r="G118" t="str">
            <v>Arnau</v>
          </cell>
          <cell r="H118" t="str">
            <v>CATALONIA</v>
          </cell>
          <cell r="I118">
            <v>1998</v>
          </cell>
          <cell r="J118" t="str">
            <v>034-08478</v>
          </cell>
          <cell r="K118" t="str">
            <v>Monty/20"</v>
          </cell>
        </row>
        <row r="119">
          <cell r="E119">
            <v>157</v>
          </cell>
          <cell r="F119" t="str">
            <v>ROSICH GUIXA</v>
          </cell>
          <cell r="G119" t="str">
            <v>Gil</v>
          </cell>
          <cell r="H119" t="str">
            <v>CATALONIA</v>
          </cell>
          <cell r="I119">
            <v>1997</v>
          </cell>
          <cell r="J119" t="str">
            <v>034-08454</v>
          </cell>
        </row>
        <row r="120">
          <cell r="E120">
            <v>158</v>
          </cell>
          <cell r="F120" t="str">
            <v>PAVLIK</v>
          </cell>
          <cell r="G120" t="str">
            <v>Michal</v>
          </cell>
          <cell r="H120" t="str">
            <v>CZECH</v>
          </cell>
          <cell r="I120">
            <v>1999</v>
          </cell>
          <cell r="J120" t="str">
            <v>420-09372</v>
          </cell>
          <cell r="K120" t="str">
            <v>Monty/20"</v>
          </cell>
        </row>
        <row r="121">
          <cell r="E121">
            <v>159</v>
          </cell>
          <cell r="F121" t="str">
            <v>POPELKA</v>
          </cell>
          <cell r="G121" t="str">
            <v>Matej</v>
          </cell>
          <cell r="H121" t="str">
            <v>CZECH</v>
          </cell>
          <cell r="I121">
            <v>1997</v>
          </cell>
          <cell r="J121" t="str">
            <v>420-09176</v>
          </cell>
          <cell r="K121" t="str">
            <v>Monty/20"</v>
          </cell>
        </row>
        <row r="122">
          <cell r="E122">
            <v>160</v>
          </cell>
          <cell r="F122" t="str">
            <v>STEPANEK</v>
          </cell>
          <cell r="G122" t="str">
            <v>Martin</v>
          </cell>
          <cell r="H122" t="str">
            <v>CZECH</v>
          </cell>
          <cell r="I122">
            <v>1998</v>
          </cell>
          <cell r="J122" t="str">
            <v>420-09436</v>
          </cell>
        </row>
        <row r="123">
          <cell r="E123">
            <v>161</v>
          </cell>
          <cell r="F123" t="str">
            <v>RIVA</v>
          </cell>
          <cell r="G123" t="str">
            <v>Andrea</v>
          </cell>
          <cell r="H123" t="str">
            <v>ITALY</v>
          </cell>
          <cell r="I123">
            <v>1997</v>
          </cell>
          <cell r="J123" t="str">
            <v>039-00037</v>
          </cell>
          <cell r="K123" t="str">
            <v>Monty 20"</v>
          </cell>
        </row>
        <row r="124">
          <cell r="E124">
            <v>162</v>
          </cell>
          <cell r="F124" t="str">
            <v>BONALDA</v>
          </cell>
          <cell r="G124" t="str">
            <v>Marco</v>
          </cell>
          <cell r="H124" t="str">
            <v>ITALY</v>
          </cell>
          <cell r="I124">
            <v>1997</v>
          </cell>
          <cell r="J124" t="str">
            <v>039-00102</v>
          </cell>
          <cell r="K124" t="str">
            <v>Monty 20"</v>
          </cell>
        </row>
        <row r="125">
          <cell r="E125">
            <v>163</v>
          </cell>
          <cell r="F125" t="str">
            <v>OHARA</v>
          </cell>
          <cell r="G125" t="str">
            <v>Soichirou</v>
          </cell>
          <cell r="H125" t="str">
            <v>JAPAN</v>
          </cell>
          <cell r="I125">
            <v>1998</v>
          </cell>
          <cell r="J125" t="str">
            <v>081-20005</v>
          </cell>
          <cell r="K125" t="str">
            <v>Monty/20"</v>
          </cell>
        </row>
        <row r="126">
          <cell r="E126">
            <v>164</v>
          </cell>
          <cell r="F126" t="str">
            <v>DERMAKS</v>
          </cell>
          <cell r="G126" t="str">
            <v>Arvis</v>
          </cell>
          <cell r="H126" t="str">
            <v>LATVIA</v>
          </cell>
          <cell r="I126">
            <v>1998</v>
          </cell>
          <cell r="J126" t="str">
            <v>371-11001</v>
          </cell>
          <cell r="K126" t="str">
            <v>Monty/20"</v>
          </cell>
        </row>
        <row r="127">
          <cell r="E127">
            <v>165</v>
          </cell>
          <cell r="F127" t="str">
            <v>HLAVATY</v>
          </cell>
          <cell r="G127" t="str">
            <v>Samuel</v>
          </cell>
          <cell r="H127" t="str">
            <v>SLOVAKIA</v>
          </cell>
          <cell r="I127">
            <v>1999</v>
          </cell>
          <cell r="J127" t="str">
            <v>421-00007</v>
          </cell>
          <cell r="K127" t="str">
            <v>Monty/20“</v>
          </cell>
        </row>
        <row r="128">
          <cell r="E128">
            <v>166</v>
          </cell>
          <cell r="F128" t="str">
            <v>IVAN</v>
          </cell>
          <cell r="G128" t="str">
            <v>Michal</v>
          </cell>
          <cell r="H128" t="str">
            <v>SLOVAKIA</v>
          </cell>
          <cell r="I128">
            <v>1997</v>
          </cell>
          <cell r="J128" t="str">
            <v>421-00016</v>
          </cell>
        </row>
        <row r="129">
          <cell r="E129">
            <v>167</v>
          </cell>
          <cell r="F129" t="str">
            <v>FERNANDEZ RESINES</v>
          </cell>
          <cell r="G129" t="str">
            <v>Sergio</v>
          </cell>
          <cell r="H129" t="str">
            <v>SPAIN</v>
          </cell>
          <cell r="I129">
            <v>1997</v>
          </cell>
          <cell r="J129" t="str">
            <v>034-01003</v>
          </cell>
        </row>
        <row r="131">
          <cell r="E131">
            <v>169</v>
          </cell>
          <cell r="F131" t="str">
            <v>CONEJOS VAZQUEZ</v>
          </cell>
          <cell r="G131" t="str">
            <v>Borja</v>
          </cell>
          <cell r="H131" t="str">
            <v>SPAIN</v>
          </cell>
          <cell r="I131">
            <v>1999</v>
          </cell>
          <cell r="J131" t="str">
            <v>034-28095</v>
          </cell>
        </row>
        <row r="132">
          <cell r="E132">
            <v>170</v>
          </cell>
          <cell r="F132" t="str">
            <v>RICHART MARTIN</v>
          </cell>
          <cell r="G132" t="str">
            <v>Arturo</v>
          </cell>
          <cell r="H132" t="str">
            <v>SPAIN</v>
          </cell>
          <cell r="I132">
            <v>1999</v>
          </cell>
          <cell r="J132" t="str">
            <v>034-28087</v>
          </cell>
        </row>
        <row r="164">
          <cell r="E164">
            <v>230</v>
          </cell>
          <cell r="F164" t="str">
            <v>ABANT CONDAL</v>
          </cell>
          <cell r="G164" t="str">
            <v>Mireia</v>
          </cell>
          <cell r="H164" t="str">
            <v>CATALONIA</v>
          </cell>
          <cell r="I164">
            <v>1989</v>
          </cell>
          <cell r="J164" t="str">
            <v>034-08418</v>
          </cell>
          <cell r="K164" t="str">
            <v>Monty/20"</v>
          </cell>
        </row>
        <row r="165">
          <cell r="E165">
            <v>231</v>
          </cell>
          <cell r="F165" t="str">
            <v>ABANT CONDAL</v>
          </cell>
          <cell r="G165" t="str">
            <v>Gemma</v>
          </cell>
          <cell r="H165" t="str">
            <v>CATALONIA</v>
          </cell>
          <cell r="I165">
            <v>1989</v>
          </cell>
          <cell r="J165" t="str">
            <v>034-08417</v>
          </cell>
          <cell r="K165" t="str">
            <v>Monty/20"</v>
          </cell>
        </row>
        <row r="166">
          <cell r="E166">
            <v>232</v>
          </cell>
          <cell r="F166" t="str">
            <v>CABALLE RIBERA</v>
          </cell>
          <cell r="G166" t="str">
            <v>Carla</v>
          </cell>
          <cell r="H166" t="str">
            <v>CATALONIA</v>
          </cell>
          <cell r="I166">
            <v>2000</v>
          </cell>
          <cell r="J166" t="str">
            <v>034-08409</v>
          </cell>
          <cell r="K166" t="str">
            <v>Monty/20"</v>
          </cell>
        </row>
        <row r="167">
          <cell r="E167">
            <v>233</v>
          </cell>
          <cell r="F167" t="str">
            <v>KRIVOVA</v>
          </cell>
          <cell r="G167" t="str">
            <v>Marie</v>
          </cell>
          <cell r="H167" t="str">
            <v>CZECH</v>
          </cell>
          <cell r="I167">
            <v>1997</v>
          </cell>
          <cell r="J167" t="str">
            <v>420-09339</v>
          </cell>
        </row>
        <row r="168">
          <cell r="E168">
            <v>234</v>
          </cell>
          <cell r="F168" t="str">
            <v>ZAPLETALOVA</v>
          </cell>
          <cell r="G168" t="str">
            <v>Vendula</v>
          </cell>
          <cell r="H168" t="str">
            <v>CZECH</v>
          </cell>
          <cell r="I168">
            <v>1991</v>
          </cell>
          <cell r="J168" t="str">
            <v>420-09465</v>
          </cell>
        </row>
        <row r="169">
          <cell r="E169">
            <v>235</v>
          </cell>
          <cell r="F169" t="str">
            <v>REMY</v>
          </cell>
          <cell r="G169" t="str">
            <v>Audrey</v>
          </cell>
          <cell r="H169" t="str">
            <v>FRANCE</v>
          </cell>
          <cell r="I169">
            <v>1989</v>
          </cell>
          <cell r="J169" t="str">
            <v>033-00039</v>
          </cell>
        </row>
        <row r="170">
          <cell r="E170">
            <v>236</v>
          </cell>
          <cell r="F170" t="str">
            <v>FOX</v>
          </cell>
          <cell r="G170" t="str">
            <v>Donna</v>
          </cell>
          <cell r="H170" t="str">
            <v>GB</v>
          </cell>
          <cell r="I170">
            <v>1984</v>
          </cell>
          <cell r="J170" t="str">
            <v>O44-12002</v>
          </cell>
        </row>
        <row r="171">
          <cell r="E171">
            <v>237</v>
          </cell>
          <cell r="F171" t="str">
            <v>HLAVATA</v>
          </cell>
          <cell r="G171" t="str">
            <v>Erika</v>
          </cell>
          <cell r="H171" t="str">
            <v>SLOVAKIA</v>
          </cell>
          <cell r="I171">
            <v>1997</v>
          </cell>
          <cell r="J171" t="str">
            <v>421-00008</v>
          </cell>
          <cell r="K171" t="str">
            <v>Monty/20“</v>
          </cell>
        </row>
        <row r="172">
          <cell r="E172">
            <v>238</v>
          </cell>
          <cell r="F172" t="str">
            <v>MORALES MELENDEZ</v>
          </cell>
          <cell r="G172" t="str">
            <v>Elena</v>
          </cell>
          <cell r="H172" t="str">
            <v>SPAIN</v>
          </cell>
          <cell r="I172">
            <v>1999</v>
          </cell>
          <cell r="J172" t="str">
            <v>034-12012</v>
          </cell>
          <cell r="K172" t="str">
            <v>Monty/20"</v>
          </cell>
        </row>
        <row r="173">
          <cell r="E173">
            <v>239</v>
          </cell>
          <cell r="F173" t="str">
            <v>KAMARK</v>
          </cell>
          <cell r="G173" t="str">
            <v>Nadine</v>
          </cell>
          <cell r="H173" t="str">
            <v>SWEDEN</v>
          </cell>
          <cell r="I173">
            <v>1993</v>
          </cell>
          <cell r="J173" t="str">
            <v>046-12004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>
            <v>1</v>
          </cell>
          <cell r="B2">
            <v>1</v>
          </cell>
        </row>
        <row r="3">
          <cell r="A3">
            <v>2</v>
          </cell>
          <cell r="B3">
            <v>1</v>
          </cell>
        </row>
        <row r="4">
          <cell r="A4">
            <v>3</v>
          </cell>
          <cell r="B4">
            <v>1</v>
          </cell>
        </row>
        <row r="5">
          <cell r="A5">
            <v>4</v>
          </cell>
          <cell r="B5">
            <v>1</v>
          </cell>
        </row>
        <row r="6">
          <cell r="A6">
            <v>5</v>
          </cell>
          <cell r="B6">
            <v>2</v>
          </cell>
        </row>
        <row r="7">
          <cell r="A7">
            <v>6</v>
          </cell>
          <cell r="B7">
            <v>2</v>
          </cell>
        </row>
        <row r="8">
          <cell r="A8">
            <v>7</v>
          </cell>
          <cell r="B8">
            <v>2</v>
          </cell>
        </row>
        <row r="9">
          <cell r="A9">
            <v>8</v>
          </cell>
          <cell r="B9">
            <v>2</v>
          </cell>
        </row>
        <row r="10">
          <cell r="A10">
            <v>9</v>
          </cell>
          <cell r="B10">
            <v>2</v>
          </cell>
        </row>
        <row r="11">
          <cell r="A11">
            <v>10</v>
          </cell>
          <cell r="B11">
            <v>3</v>
          </cell>
        </row>
        <row r="12">
          <cell r="A12">
            <v>11</v>
          </cell>
          <cell r="B12">
            <v>3</v>
          </cell>
        </row>
        <row r="13">
          <cell r="A13">
            <v>12</v>
          </cell>
          <cell r="B13">
            <v>3</v>
          </cell>
        </row>
        <row r="14">
          <cell r="A14">
            <v>13</v>
          </cell>
          <cell r="B14">
            <v>3</v>
          </cell>
        </row>
        <row r="15">
          <cell r="A15">
            <v>14</v>
          </cell>
          <cell r="B15">
            <v>3</v>
          </cell>
        </row>
        <row r="16">
          <cell r="A16">
            <v>15</v>
          </cell>
          <cell r="B16">
            <v>4</v>
          </cell>
        </row>
        <row r="17">
          <cell r="A17">
            <v>16</v>
          </cell>
          <cell r="B17">
            <v>4</v>
          </cell>
        </row>
        <row r="18">
          <cell r="A18">
            <v>17</v>
          </cell>
          <cell r="B18">
            <v>4</v>
          </cell>
        </row>
        <row r="19">
          <cell r="A19">
            <v>18</v>
          </cell>
          <cell r="B19">
            <v>4</v>
          </cell>
        </row>
        <row r="20">
          <cell r="A20">
            <v>19</v>
          </cell>
          <cell r="B20">
            <v>4</v>
          </cell>
        </row>
        <row r="21">
          <cell r="A21">
            <v>20</v>
          </cell>
          <cell r="B21">
            <v>5</v>
          </cell>
        </row>
        <row r="22">
          <cell r="A22">
            <v>21</v>
          </cell>
          <cell r="B22">
            <v>5</v>
          </cell>
        </row>
        <row r="23">
          <cell r="A23">
            <v>22</v>
          </cell>
          <cell r="B23">
            <v>5</v>
          </cell>
        </row>
        <row r="24">
          <cell r="A24">
            <v>23</v>
          </cell>
          <cell r="B24">
            <v>5</v>
          </cell>
        </row>
        <row r="25">
          <cell r="A25">
            <v>24</v>
          </cell>
          <cell r="B25">
            <v>5</v>
          </cell>
        </row>
        <row r="26">
          <cell r="A26">
            <v>25</v>
          </cell>
          <cell r="B26">
            <v>6</v>
          </cell>
        </row>
        <row r="27">
          <cell r="A27">
            <v>26</v>
          </cell>
          <cell r="B27">
            <v>6</v>
          </cell>
        </row>
        <row r="28">
          <cell r="A28">
            <v>27</v>
          </cell>
          <cell r="B28">
            <v>6</v>
          </cell>
        </row>
        <row r="29">
          <cell r="A29">
            <v>28</v>
          </cell>
          <cell r="B29">
            <v>6</v>
          </cell>
        </row>
        <row r="30">
          <cell r="A30">
            <v>29</v>
          </cell>
          <cell r="B30">
            <v>6</v>
          </cell>
        </row>
        <row r="31">
          <cell r="A31">
            <v>30</v>
          </cell>
          <cell r="B31">
            <v>7</v>
          </cell>
        </row>
        <row r="32">
          <cell r="A32">
            <v>31</v>
          </cell>
          <cell r="B32">
            <v>7</v>
          </cell>
        </row>
        <row r="33">
          <cell r="A33">
            <v>32</v>
          </cell>
          <cell r="B33">
            <v>7</v>
          </cell>
        </row>
        <row r="34">
          <cell r="A34">
            <v>33</v>
          </cell>
          <cell r="B34">
            <v>7</v>
          </cell>
        </row>
        <row r="35">
          <cell r="A35">
            <v>34</v>
          </cell>
          <cell r="B35">
            <v>7</v>
          </cell>
        </row>
        <row r="36">
          <cell r="A36">
            <v>35</v>
          </cell>
          <cell r="B36">
            <v>8</v>
          </cell>
        </row>
        <row r="37">
          <cell r="A37">
            <v>36</v>
          </cell>
          <cell r="B37">
            <v>8</v>
          </cell>
        </row>
        <row r="38">
          <cell r="A38">
            <v>37</v>
          </cell>
          <cell r="B38">
            <v>8</v>
          </cell>
        </row>
        <row r="39">
          <cell r="A39">
            <v>38</v>
          </cell>
          <cell r="B39">
            <v>8</v>
          </cell>
        </row>
        <row r="40">
          <cell r="A40">
            <v>39</v>
          </cell>
          <cell r="B40">
            <v>8</v>
          </cell>
        </row>
        <row r="41">
          <cell r="A41">
            <v>40</v>
          </cell>
          <cell r="B41">
            <v>9</v>
          </cell>
        </row>
        <row r="42">
          <cell r="A42">
            <v>41</v>
          </cell>
          <cell r="B42">
            <v>9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9</v>
          </cell>
        </row>
        <row r="45">
          <cell r="A45">
            <v>44</v>
          </cell>
          <cell r="B45">
            <v>9</v>
          </cell>
        </row>
        <row r="46">
          <cell r="A46">
            <v>45</v>
          </cell>
          <cell r="B46">
            <v>10</v>
          </cell>
        </row>
        <row r="47">
          <cell r="A47">
            <v>46</v>
          </cell>
          <cell r="B47">
            <v>10</v>
          </cell>
        </row>
        <row r="48">
          <cell r="A48">
            <v>47</v>
          </cell>
          <cell r="B48">
            <v>10</v>
          </cell>
        </row>
        <row r="49">
          <cell r="A49">
            <v>48</v>
          </cell>
          <cell r="B49">
            <v>10</v>
          </cell>
        </row>
        <row r="50">
          <cell r="A50">
            <v>49</v>
          </cell>
          <cell r="B50">
            <v>10</v>
          </cell>
        </row>
        <row r="51">
          <cell r="A51">
            <v>50</v>
          </cell>
          <cell r="B51">
            <v>11</v>
          </cell>
        </row>
        <row r="52">
          <cell r="A52">
            <v>51</v>
          </cell>
          <cell r="B52">
            <v>11</v>
          </cell>
        </row>
        <row r="53">
          <cell r="A53">
            <v>52</v>
          </cell>
          <cell r="B53">
            <v>11</v>
          </cell>
        </row>
        <row r="54">
          <cell r="A54">
            <v>53</v>
          </cell>
          <cell r="B54">
            <v>11</v>
          </cell>
        </row>
        <row r="55">
          <cell r="A55">
            <v>54</v>
          </cell>
          <cell r="B55">
            <v>11</v>
          </cell>
        </row>
        <row r="56">
          <cell r="A56">
            <v>55</v>
          </cell>
          <cell r="B56">
            <v>12</v>
          </cell>
        </row>
        <row r="57">
          <cell r="A57">
            <v>56</v>
          </cell>
          <cell r="B57">
            <v>12</v>
          </cell>
        </row>
        <row r="58">
          <cell r="A58">
            <v>57</v>
          </cell>
          <cell r="B58">
            <v>12</v>
          </cell>
        </row>
        <row r="59">
          <cell r="A59">
            <v>58</v>
          </cell>
          <cell r="B59">
            <v>12</v>
          </cell>
        </row>
        <row r="60">
          <cell r="A60">
            <v>59</v>
          </cell>
          <cell r="B6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A24"/>
  <sheetViews>
    <sheetView topLeftCell="A11" workbookViewId="0">
      <pane xSplit="6" topLeftCell="AM1" activePane="topRight" state="frozen"/>
      <selection activeCell="B10" sqref="B10"/>
      <selection pane="topRight" sqref="A1:AW24"/>
    </sheetView>
  </sheetViews>
  <sheetFormatPr baseColWidth="10" defaultColWidth="9" defaultRowHeight="13.2"/>
  <cols>
    <col min="1" max="1" width="3.21875" customWidth="1"/>
    <col min="2" max="2" width="1.6640625" customWidth="1"/>
    <col min="3" max="3" width="3.6640625" style="93" customWidth="1"/>
    <col min="4" max="4" width="4.33203125" customWidth="1"/>
    <col min="5" max="5" width="17.77734375" customWidth="1"/>
    <col min="6" max="6" width="13.6640625" customWidth="1"/>
    <col min="7" max="7" width="12" customWidth="1"/>
    <col min="8" max="8" width="7.6640625" customWidth="1"/>
    <col min="9" max="9" width="11.6640625" customWidth="1"/>
    <col min="10" max="10" width="18" customWidth="1"/>
    <col min="11" max="11" width="3.44140625" style="93" customWidth="1"/>
    <col min="12" max="12" width="3.6640625" style="93" customWidth="1"/>
    <col min="13" max="13" width="3.44140625" style="93" customWidth="1"/>
    <col min="14" max="15" width="3.6640625" style="93" customWidth="1"/>
    <col min="16" max="16" width="4" style="93" customWidth="1"/>
    <col min="17" max="17" width="3.6640625" style="93" customWidth="1"/>
    <col min="18" max="18" width="3.88671875" style="93" customWidth="1"/>
    <col min="19" max="20" width="3.88671875" style="93" hidden="1" customWidth="1"/>
    <col min="21" max="21" width="4.6640625" customWidth="1"/>
    <col min="22" max="22" width="3.88671875" style="93" customWidth="1"/>
    <col min="23" max="24" width="3.6640625" style="93" customWidth="1"/>
    <col min="25" max="25" width="3.77734375" style="93" customWidth="1"/>
    <col min="26" max="28" width="3.6640625" style="93" customWidth="1"/>
    <col min="29" max="29" width="3.77734375" style="93" customWidth="1"/>
    <col min="30" max="31" width="3.6640625" style="94" hidden="1" customWidth="1"/>
    <col min="32" max="33" width="4.6640625" customWidth="1"/>
    <col min="34" max="34" width="9" style="29"/>
    <col min="35" max="35" width="9" style="95"/>
    <col min="36" max="36" width="9.44140625" style="31" bestFit="1" customWidth="1"/>
    <col min="37" max="37" width="10.109375" style="95" bestFit="1" customWidth="1"/>
    <col min="38" max="38" width="9.44140625" style="96" customWidth="1"/>
    <col min="39" max="41" width="4.109375" style="96" customWidth="1"/>
    <col min="42" max="42" width="4.109375" customWidth="1"/>
    <col min="43" max="43" width="3.88671875" style="93" customWidth="1"/>
    <col min="44" max="44" width="7.21875" customWidth="1"/>
    <col min="45" max="45" width="3.6640625" style="35" customWidth="1"/>
    <col min="46" max="46" width="3.88671875" style="35" customWidth="1"/>
    <col min="47" max="48" width="3.6640625" style="35" customWidth="1"/>
    <col min="49" max="49" width="3.77734375" style="35" customWidth="1"/>
    <col min="50" max="50" width="2.44140625" customWidth="1"/>
  </cols>
  <sheetData>
    <row r="1" spans="1:53" s="4" customFormat="1" ht="28.2">
      <c r="A1" s="1"/>
      <c r="B1" s="2"/>
      <c r="C1" s="3" t="s">
        <v>0</v>
      </c>
      <c r="F1" s="5"/>
      <c r="G1" s="6"/>
      <c r="H1" s="6"/>
      <c r="I1" s="5"/>
      <c r="K1" s="7"/>
      <c r="L1" s="7"/>
      <c r="M1" s="7"/>
    </row>
    <row r="2" spans="1:53" s="15" customFormat="1" ht="13.5" customHeight="1">
      <c r="A2" s="8"/>
      <c r="B2" s="9"/>
      <c r="C2" s="10" t="s">
        <v>1</v>
      </c>
      <c r="D2" s="11"/>
      <c r="E2" s="12"/>
      <c r="F2" s="12"/>
      <c r="G2" s="11"/>
      <c r="H2" s="11"/>
      <c r="I2" s="11"/>
      <c r="J2" s="10"/>
      <c r="K2" s="13"/>
      <c r="L2" s="14"/>
      <c r="M2" s="14"/>
      <c r="N2" s="14"/>
    </row>
    <row r="3" spans="1:53" s="16" customFormat="1" ht="12">
      <c r="C3" s="17"/>
      <c r="K3" s="17"/>
      <c r="L3" s="17"/>
      <c r="M3" s="17"/>
      <c r="N3" s="17"/>
      <c r="O3" s="17"/>
      <c r="P3" s="17"/>
      <c r="Q3" s="17"/>
      <c r="R3" s="17"/>
      <c r="S3" s="17"/>
      <c r="T3" s="17"/>
      <c r="V3" s="17"/>
      <c r="W3" s="17"/>
      <c r="X3" s="17"/>
      <c r="Y3" s="17"/>
      <c r="Z3" s="17"/>
      <c r="AA3" s="17"/>
      <c r="AB3" s="17"/>
      <c r="AC3" s="17"/>
      <c r="AD3" s="18"/>
      <c r="AE3" s="18"/>
      <c r="AH3" s="17"/>
      <c r="AI3" s="19"/>
      <c r="AJ3" s="19"/>
      <c r="AK3" s="19"/>
      <c r="AL3" s="20"/>
      <c r="AM3" s="20"/>
      <c r="AN3" s="20"/>
      <c r="AO3" s="20"/>
      <c r="AQ3" s="17"/>
      <c r="AS3" s="21"/>
      <c r="AT3" s="21"/>
      <c r="AU3" s="21"/>
      <c r="AV3" s="21"/>
      <c r="AW3" s="21"/>
    </row>
    <row r="4" spans="1:53" s="22" customFormat="1">
      <c r="C4" s="23" t="s">
        <v>2</v>
      </c>
      <c r="D4" s="24"/>
      <c r="E4" s="25"/>
      <c r="F4" s="26"/>
      <c r="G4" s="27"/>
      <c r="H4" s="28"/>
      <c r="I4" s="27"/>
      <c r="J4" s="28"/>
      <c r="K4" s="29"/>
      <c r="L4" s="29"/>
      <c r="M4" s="29"/>
      <c r="N4" s="29"/>
      <c r="O4" s="29"/>
      <c r="P4" s="29"/>
      <c r="Q4" s="29"/>
      <c r="R4" s="29"/>
      <c r="S4" s="29"/>
      <c r="T4" s="29"/>
      <c r="V4" s="29"/>
      <c r="W4" s="29"/>
      <c r="X4" s="29"/>
      <c r="Y4" s="29"/>
      <c r="Z4" s="29"/>
      <c r="AA4" s="29"/>
      <c r="AB4" s="29"/>
      <c r="AC4" s="29"/>
      <c r="AD4" s="30"/>
      <c r="AE4" s="30"/>
      <c r="AH4" s="29"/>
      <c r="AI4" s="31"/>
      <c r="AJ4" s="31"/>
      <c r="AK4" s="31"/>
      <c r="AL4" s="28"/>
      <c r="AM4" s="28"/>
      <c r="AN4" s="28"/>
      <c r="AO4" s="28"/>
      <c r="AP4" s="32"/>
      <c r="AQ4" s="33"/>
      <c r="AR4" s="32"/>
      <c r="AS4" s="34"/>
      <c r="AT4" s="34"/>
      <c r="AU4" s="35"/>
      <c r="AV4" s="35"/>
      <c r="AW4" s="35"/>
    </row>
    <row r="5" spans="1:53" s="16" customFormat="1" ht="12">
      <c r="A5" s="36"/>
      <c r="C5" s="37"/>
      <c r="D5" s="38" t="s">
        <v>3</v>
      </c>
      <c r="E5" s="39"/>
      <c r="F5" s="40"/>
      <c r="G5" s="41"/>
      <c r="H5" s="42"/>
      <c r="I5" s="41"/>
      <c r="J5" s="42"/>
      <c r="K5" s="43" t="s">
        <v>4</v>
      </c>
      <c r="L5" s="44"/>
      <c r="M5" s="44"/>
      <c r="N5" s="44"/>
      <c r="O5" s="44"/>
      <c r="P5" s="44"/>
      <c r="Q5" s="44"/>
      <c r="R5" s="44"/>
      <c r="S5" s="44"/>
      <c r="T5" s="44"/>
      <c r="U5" s="38" t="s">
        <v>5</v>
      </c>
      <c r="V5" s="44" t="s">
        <v>6</v>
      </c>
      <c r="W5" s="44"/>
      <c r="X5" s="44"/>
      <c r="Y5" s="44"/>
      <c r="Z5" s="44"/>
      <c r="AA5" s="44"/>
      <c r="AB5" s="44"/>
      <c r="AC5" s="44"/>
      <c r="AD5" s="45"/>
      <c r="AE5" s="45"/>
      <c r="AF5" s="38" t="s">
        <v>7</v>
      </c>
      <c r="AG5" s="46" t="s">
        <v>8</v>
      </c>
      <c r="AH5" s="43" t="s">
        <v>9</v>
      </c>
      <c r="AI5" s="47"/>
      <c r="AJ5" s="47"/>
      <c r="AK5" s="47"/>
      <c r="AL5" s="48"/>
      <c r="AM5" s="49"/>
      <c r="AN5" s="50" t="s">
        <v>10</v>
      </c>
      <c r="AO5" s="51"/>
      <c r="AP5" s="52" t="s">
        <v>11</v>
      </c>
      <c r="AQ5" s="53"/>
      <c r="AR5" s="38" t="s">
        <v>12</v>
      </c>
      <c r="AS5" s="54"/>
      <c r="AT5" s="55"/>
      <c r="AU5" s="56"/>
      <c r="AV5" s="55"/>
      <c r="AW5" s="56"/>
    </row>
    <row r="6" spans="1:53" s="16" customFormat="1" ht="12">
      <c r="A6" s="57" t="s">
        <v>13</v>
      </c>
      <c r="C6" s="58" t="s">
        <v>14</v>
      </c>
      <c r="D6" s="59" t="s">
        <v>15</v>
      </c>
      <c r="E6" s="60" t="s">
        <v>16</v>
      </c>
      <c r="F6" s="61" t="s">
        <v>17</v>
      </c>
      <c r="G6" s="62" t="s">
        <v>18</v>
      </c>
      <c r="H6" s="62" t="s">
        <v>19</v>
      </c>
      <c r="I6" s="62" t="s">
        <v>20</v>
      </c>
      <c r="J6" s="62" t="s">
        <v>21</v>
      </c>
      <c r="K6" s="63">
        <v>21</v>
      </c>
      <c r="L6" s="63">
        <v>22</v>
      </c>
      <c r="M6" s="63">
        <v>23</v>
      </c>
      <c r="N6" s="63">
        <v>24</v>
      </c>
      <c r="O6" s="63">
        <v>25</v>
      </c>
      <c r="P6" s="63">
        <v>26</v>
      </c>
      <c r="Q6" s="63">
        <v>27</v>
      </c>
      <c r="R6" s="63">
        <v>28</v>
      </c>
      <c r="S6" s="63" t="s">
        <v>22</v>
      </c>
      <c r="T6" s="63" t="s">
        <v>22</v>
      </c>
      <c r="U6" s="64" t="s">
        <v>23</v>
      </c>
      <c r="V6" s="63">
        <v>21</v>
      </c>
      <c r="W6" s="63">
        <v>22</v>
      </c>
      <c r="X6" s="63">
        <v>23</v>
      </c>
      <c r="Y6" s="63">
        <v>24</v>
      </c>
      <c r="Z6" s="63">
        <v>25</v>
      </c>
      <c r="AA6" s="63">
        <v>26</v>
      </c>
      <c r="AB6" s="63">
        <v>27</v>
      </c>
      <c r="AC6" s="63">
        <v>28</v>
      </c>
      <c r="AD6" s="65" t="s">
        <v>22</v>
      </c>
      <c r="AE6" s="65" t="s">
        <v>22</v>
      </c>
      <c r="AF6" s="64" t="s">
        <v>23</v>
      </c>
      <c r="AG6" s="64" t="s">
        <v>24</v>
      </c>
      <c r="AH6" s="66" t="s">
        <v>25</v>
      </c>
      <c r="AI6" s="67" t="s">
        <v>26</v>
      </c>
      <c r="AJ6" s="63" t="s">
        <v>27</v>
      </c>
      <c r="AK6" s="63" t="s">
        <v>28</v>
      </c>
      <c r="AL6" s="68" t="s">
        <v>29</v>
      </c>
      <c r="AM6" s="69" t="s">
        <v>30</v>
      </c>
      <c r="AN6" s="69" t="s">
        <v>31</v>
      </c>
      <c r="AO6" s="69" t="s">
        <v>32</v>
      </c>
      <c r="AP6" s="70" t="s">
        <v>33</v>
      </c>
      <c r="AQ6" s="71" t="s">
        <v>34</v>
      </c>
      <c r="AR6" s="59" t="s">
        <v>35</v>
      </c>
      <c r="AS6" s="72" t="s">
        <v>36</v>
      </c>
      <c r="AT6" s="73">
        <v>1</v>
      </c>
      <c r="AU6" s="72">
        <v>2</v>
      </c>
      <c r="AV6" s="73">
        <v>3</v>
      </c>
      <c r="AW6" s="72">
        <v>5</v>
      </c>
    </row>
    <row r="7" spans="1:53" s="22" customFormat="1" ht="18" customHeight="1">
      <c r="A7" s="74">
        <v>1</v>
      </c>
      <c r="B7" s="16"/>
      <c r="C7" s="74"/>
      <c r="D7" s="75">
        <f>'[1]ENTRY LIST 3'!E11</f>
        <v>203</v>
      </c>
      <c r="E7" s="75" t="str">
        <f>'[1]ENTRY LIST 3'!F11</f>
        <v>ROVIRA CAMPANA</v>
      </c>
      <c r="F7" s="75" t="str">
        <f>'[1]ENTRY LIST 3'!G11</f>
        <v>Alan</v>
      </c>
      <c r="G7" s="75" t="str">
        <f>'[1]ENTRY LIST 3'!H11</f>
        <v>CATALONIA</v>
      </c>
      <c r="H7" s="75">
        <f>'[1]ENTRY LIST 3'!I11</f>
        <v>2003</v>
      </c>
      <c r="I7" s="75" t="str">
        <f>'[1]ENTRY LIST 3'!J11</f>
        <v>034-08393</v>
      </c>
      <c r="J7" s="76" t="s">
        <v>37</v>
      </c>
      <c r="K7" s="77">
        <v>0</v>
      </c>
      <c r="L7" s="77">
        <v>3</v>
      </c>
      <c r="M7" s="77">
        <v>0</v>
      </c>
      <c r="N7" s="77">
        <v>0</v>
      </c>
      <c r="O7" s="77">
        <v>3</v>
      </c>
      <c r="P7" s="77">
        <v>1</v>
      </c>
      <c r="Q7" s="77">
        <v>0</v>
      </c>
      <c r="R7" s="77">
        <v>0</v>
      </c>
      <c r="S7" s="78"/>
      <c r="T7" s="78"/>
      <c r="U7" s="79">
        <f t="shared" ref="U7:U24" si="0">SUM(K7:T7)</f>
        <v>7</v>
      </c>
      <c r="V7" s="77">
        <v>0</v>
      </c>
      <c r="W7" s="77">
        <v>1</v>
      </c>
      <c r="X7" s="77">
        <v>0</v>
      </c>
      <c r="Y7" s="77">
        <v>1</v>
      </c>
      <c r="Z7" s="77">
        <v>1</v>
      </c>
      <c r="AA7" s="77">
        <v>1</v>
      </c>
      <c r="AB7" s="77">
        <v>2</v>
      </c>
      <c r="AC7" s="77">
        <v>0</v>
      </c>
      <c r="AD7" s="78"/>
      <c r="AE7" s="78"/>
      <c r="AF7" s="79">
        <f t="shared" ref="AF7:AF24" si="1">SUM(V7:AE7)</f>
        <v>6</v>
      </c>
      <c r="AG7" s="79">
        <f t="shared" ref="AG7:AG24" si="2">AF7+U7</f>
        <v>13</v>
      </c>
      <c r="AH7" s="80">
        <v>0.1875</v>
      </c>
      <c r="AI7" s="81">
        <v>9.0277777777777787E-3</v>
      </c>
      <c r="AJ7" s="82">
        <v>0.35416666666666669</v>
      </c>
      <c r="AK7" s="82">
        <v>0.52569444444444446</v>
      </c>
      <c r="AL7" s="83">
        <f t="shared" ref="AL7:AL24" si="3">ROUND(AK7-AJ7-AI7,7)</f>
        <v>0.16250000000000001</v>
      </c>
      <c r="AM7" s="84">
        <f t="shared" ref="AM7:AM24" si="4">IF((AL7-AH7)&lt;0,0,HOUR(AL7-AH7))</f>
        <v>0</v>
      </c>
      <c r="AN7" s="84">
        <f t="shared" ref="AN7:AN24" si="5">IF((AL7-AH7)&lt;0,0,MINUTE(AL7-AH7))</f>
        <v>0</v>
      </c>
      <c r="AO7" s="84">
        <f t="shared" ref="AO7:AO24" si="6">IF((AL7-AH7)&lt;0,0,SECOND(AL7-AH7))</f>
        <v>0</v>
      </c>
      <c r="AP7" s="85">
        <f>IF((ROUND(AL7-AH7,7))&lt;0,0,IF(AM7&gt;=1,"DQ",IF(AN7&gt;=1,VLOOKUP(AN7,[1]PENALTY!$A$2:$B$60,2),1)))</f>
        <v>0</v>
      </c>
      <c r="AQ7" s="86">
        <v>0</v>
      </c>
      <c r="AR7" s="87">
        <f t="shared" ref="AR7:AR24" si="7">AG7+AP7+AQ7</f>
        <v>13</v>
      </c>
      <c r="AS7" s="88">
        <f t="shared" ref="AS7:AS24" si="8">COUNTIF(K7:R7,"0")+COUNTIF(V7:AC7,"0")</f>
        <v>8</v>
      </c>
      <c r="AT7" s="89">
        <f t="shared" ref="AT7:AT24" si="9">COUNTIF(K7:R7,"1")+COUNTIF(V7:AC7,"1")</f>
        <v>5</v>
      </c>
      <c r="AU7" s="90">
        <f t="shared" ref="AU7:AU24" si="10">COUNTIF(K7:R7,"2")+COUNTIF(V7:AC7,"2")</f>
        <v>1</v>
      </c>
      <c r="AV7" s="89">
        <f t="shared" ref="AV7:AV24" si="11">COUNTIF(K7:R7,"3")+COUNTIF(V7:AC7,"3")</f>
        <v>2</v>
      </c>
      <c r="AW7" s="90">
        <f t="shared" ref="AW7:AW24" si="12">COUNTIF(K7:R7,"5")+COUNTIF(V7:AC7,"5")</f>
        <v>0</v>
      </c>
      <c r="AX7" s="91"/>
      <c r="AY7" s="92"/>
      <c r="AZ7" s="92"/>
      <c r="BA7" s="92"/>
    </row>
    <row r="8" spans="1:53" s="22" customFormat="1" ht="18" customHeight="1">
      <c r="A8" s="74">
        <v>2</v>
      </c>
      <c r="B8" s="16"/>
      <c r="C8" s="74"/>
      <c r="D8" s="75">
        <f>'[1]ENTRY LIST 3'!E23</f>
        <v>215</v>
      </c>
      <c r="E8" s="75" t="str">
        <f>'[1]ENTRY LIST 3'!F23</f>
        <v>IKEDA</v>
      </c>
      <c r="F8" s="75" t="str">
        <f>'[1]ENTRY LIST 3'!G23</f>
        <v>Riki</v>
      </c>
      <c r="G8" s="75" t="str">
        <f>'[1]ENTRY LIST 3'!H23</f>
        <v>JAPAN</v>
      </c>
      <c r="H8" s="75">
        <f>'[1]ENTRY LIST 3'!I23</f>
        <v>2003</v>
      </c>
      <c r="I8" s="75" t="str">
        <f>'[1]ENTRY LIST 3'!J23</f>
        <v>081-40001</v>
      </c>
      <c r="J8" s="75" t="str">
        <f>'[1]ENTRY LIST 3'!K23</f>
        <v>Monty/20"</v>
      </c>
      <c r="K8" s="77">
        <v>0</v>
      </c>
      <c r="L8" s="77">
        <v>1</v>
      </c>
      <c r="M8" s="77">
        <v>0</v>
      </c>
      <c r="N8" s="77">
        <v>1</v>
      </c>
      <c r="O8" s="77">
        <v>2</v>
      </c>
      <c r="P8" s="77">
        <v>5</v>
      </c>
      <c r="Q8" s="77">
        <v>5</v>
      </c>
      <c r="R8" s="77">
        <v>1</v>
      </c>
      <c r="S8" s="78"/>
      <c r="T8" s="78"/>
      <c r="U8" s="79">
        <f t="shared" si="0"/>
        <v>15</v>
      </c>
      <c r="V8" s="77">
        <v>0</v>
      </c>
      <c r="W8" s="77">
        <v>0</v>
      </c>
      <c r="X8" s="77">
        <v>0</v>
      </c>
      <c r="Y8" s="77">
        <v>5</v>
      </c>
      <c r="Z8" s="77">
        <v>0</v>
      </c>
      <c r="AA8" s="77">
        <v>1</v>
      </c>
      <c r="AB8" s="77">
        <v>3</v>
      </c>
      <c r="AC8" s="77">
        <v>0</v>
      </c>
      <c r="AD8" s="78"/>
      <c r="AE8" s="78"/>
      <c r="AF8" s="79">
        <f t="shared" si="1"/>
        <v>9</v>
      </c>
      <c r="AG8" s="79">
        <f t="shared" si="2"/>
        <v>24</v>
      </c>
      <c r="AH8" s="80">
        <v>0.1875</v>
      </c>
      <c r="AI8" s="81">
        <v>0</v>
      </c>
      <c r="AJ8" s="82">
        <v>0.37361111111111112</v>
      </c>
      <c r="AK8" s="82">
        <v>0.53847222222222224</v>
      </c>
      <c r="AL8" s="83">
        <f t="shared" si="3"/>
        <v>0.16486110000000001</v>
      </c>
      <c r="AM8" s="84">
        <f t="shared" si="4"/>
        <v>0</v>
      </c>
      <c r="AN8" s="84">
        <f t="shared" si="5"/>
        <v>0</v>
      </c>
      <c r="AO8" s="84">
        <f t="shared" si="6"/>
        <v>0</v>
      </c>
      <c r="AP8" s="85">
        <f>IF((ROUND(AL8-AH8,7))&lt;0,0,IF(AM8&gt;=1,"DQ",IF(AN8&gt;=1,VLOOKUP(AN8,[1]PENALTY!$A$2:$B$60,2),1)))</f>
        <v>0</v>
      </c>
      <c r="AQ8" s="86">
        <v>0</v>
      </c>
      <c r="AR8" s="87">
        <f t="shared" si="7"/>
        <v>24</v>
      </c>
      <c r="AS8" s="88">
        <f t="shared" si="8"/>
        <v>7</v>
      </c>
      <c r="AT8" s="89">
        <f t="shared" si="9"/>
        <v>4</v>
      </c>
      <c r="AU8" s="90">
        <f t="shared" si="10"/>
        <v>1</v>
      </c>
      <c r="AV8" s="89">
        <f t="shared" si="11"/>
        <v>1</v>
      </c>
      <c r="AW8" s="90">
        <f t="shared" si="12"/>
        <v>3</v>
      </c>
      <c r="AX8" s="91"/>
      <c r="AY8" s="92"/>
      <c r="AZ8" s="92"/>
      <c r="BA8" s="92"/>
    </row>
    <row r="9" spans="1:53" s="22" customFormat="1" ht="18" customHeight="1">
      <c r="A9" s="74">
        <v>3</v>
      </c>
      <c r="B9" s="16"/>
      <c r="C9" s="74"/>
      <c r="D9" s="75">
        <f>'[1]ENTRY LIST 3'!E21</f>
        <v>213</v>
      </c>
      <c r="E9" s="75" t="str">
        <f>'[1]ENTRY LIST 3'!F21</f>
        <v>CRESCENZI</v>
      </c>
      <c r="F9" s="75" t="str">
        <f>'[1]ENTRY LIST 3'!G21</f>
        <v>Diego</v>
      </c>
      <c r="G9" s="75" t="str">
        <f>'[1]ENTRY LIST 3'!H21</f>
        <v>ITALY</v>
      </c>
      <c r="H9" s="75">
        <f>'[1]ENTRY LIST 3'!I21</f>
        <v>2003</v>
      </c>
      <c r="I9" s="75" t="str">
        <f>'[1]ENTRY LIST 3'!J21</f>
        <v>039-00101</v>
      </c>
      <c r="J9" s="75" t="str">
        <f>'[1]ENTRY LIST 3'!K21</f>
        <v>Monty 20"</v>
      </c>
      <c r="K9" s="77">
        <v>0</v>
      </c>
      <c r="L9" s="77">
        <v>1</v>
      </c>
      <c r="M9" s="77">
        <v>0</v>
      </c>
      <c r="N9" s="77">
        <v>5</v>
      </c>
      <c r="O9" s="77">
        <v>1</v>
      </c>
      <c r="P9" s="77">
        <v>1</v>
      </c>
      <c r="Q9" s="77">
        <v>5</v>
      </c>
      <c r="R9" s="77">
        <v>5</v>
      </c>
      <c r="S9" s="78"/>
      <c r="T9" s="78"/>
      <c r="U9" s="79">
        <f t="shared" si="0"/>
        <v>18</v>
      </c>
      <c r="V9" s="77">
        <v>0</v>
      </c>
      <c r="W9" s="77">
        <v>0</v>
      </c>
      <c r="X9" s="77">
        <v>0</v>
      </c>
      <c r="Y9" s="77">
        <v>5</v>
      </c>
      <c r="Z9" s="77">
        <v>0</v>
      </c>
      <c r="AA9" s="77">
        <v>1</v>
      </c>
      <c r="AB9" s="77">
        <v>3</v>
      </c>
      <c r="AC9" s="77">
        <v>0</v>
      </c>
      <c r="AD9" s="78"/>
      <c r="AE9" s="78"/>
      <c r="AF9" s="79">
        <f t="shared" si="1"/>
        <v>9</v>
      </c>
      <c r="AG9" s="79">
        <f t="shared" si="2"/>
        <v>27</v>
      </c>
      <c r="AH9" s="80">
        <v>0.1875</v>
      </c>
      <c r="AI9" s="81">
        <v>0</v>
      </c>
      <c r="AJ9" s="82">
        <v>0.36249999999999999</v>
      </c>
      <c r="AK9" s="82">
        <v>0.5143402777777778</v>
      </c>
      <c r="AL9" s="83">
        <f t="shared" si="3"/>
        <v>0.15184030000000001</v>
      </c>
      <c r="AM9" s="84">
        <f t="shared" si="4"/>
        <v>0</v>
      </c>
      <c r="AN9" s="84">
        <f t="shared" si="5"/>
        <v>0</v>
      </c>
      <c r="AO9" s="84">
        <f t="shared" si="6"/>
        <v>0</v>
      </c>
      <c r="AP9" s="85">
        <f>IF((ROUND(AL9-AH9,7))&lt;0,0,IF(AM9&gt;=1,"DQ",IF(AN9&gt;=1,VLOOKUP(AN9,[1]PENALTY!$A$2:$B$60,2),1)))</f>
        <v>0</v>
      </c>
      <c r="AQ9" s="86">
        <v>0</v>
      </c>
      <c r="AR9" s="87">
        <f t="shared" si="7"/>
        <v>27</v>
      </c>
      <c r="AS9" s="88">
        <f t="shared" si="8"/>
        <v>7</v>
      </c>
      <c r="AT9" s="89">
        <f t="shared" si="9"/>
        <v>4</v>
      </c>
      <c r="AU9" s="90">
        <f t="shared" si="10"/>
        <v>0</v>
      </c>
      <c r="AV9" s="89">
        <f t="shared" si="11"/>
        <v>1</v>
      </c>
      <c r="AW9" s="90">
        <f t="shared" si="12"/>
        <v>4</v>
      </c>
      <c r="AX9" s="91"/>
      <c r="AY9" s="92"/>
      <c r="AZ9" s="92"/>
      <c r="BA9" s="92"/>
    </row>
    <row r="10" spans="1:53" s="22" customFormat="1" ht="18" customHeight="1">
      <c r="A10" s="74">
        <v>4</v>
      </c>
      <c r="B10" s="16"/>
      <c r="C10" s="74"/>
      <c r="D10" s="75">
        <f>'[1]ENTRY LIST 3'!E19</f>
        <v>211</v>
      </c>
      <c r="E10" s="75" t="str">
        <f>'[1]ENTRY LIST 3'!F19</f>
        <v>VEPREK</v>
      </c>
      <c r="F10" s="75" t="str">
        <f>'[1]ENTRY LIST 3'!G19</f>
        <v>Tomas</v>
      </c>
      <c r="G10" s="75" t="str">
        <f>'[1]ENTRY LIST 3'!H19</f>
        <v>CZECH</v>
      </c>
      <c r="H10" s="75">
        <f>'[1]ENTRY LIST 3'!I19</f>
        <v>2003</v>
      </c>
      <c r="I10" s="75" t="str">
        <f>'[1]ENTRY LIST 3'!J19</f>
        <v>420-09517</v>
      </c>
      <c r="J10" s="75" t="str">
        <f>'[1]ENTRY LIST 3'!K19</f>
        <v>Monty/20"</v>
      </c>
      <c r="K10" s="77">
        <v>0</v>
      </c>
      <c r="L10" s="77">
        <v>5</v>
      </c>
      <c r="M10" s="77">
        <v>1</v>
      </c>
      <c r="N10" s="77">
        <v>5</v>
      </c>
      <c r="O10" s="77">
        <v>0</v>
      </c>
      <c r="P10" s="77">
        <v>5</v>
      </c>
      <c r="Q10" s="77">
        <v>5</v>
      </c>
      <c r="R10" s="77">
        <v>0</v>
      </c>
      <c r="S10" s="78"/>
      <c r="T10" s="78"/>
      <c r="U10" s="79">
        <f t="shared" si="0"/>
        <v>21</v>
      </c>
      <c r="V10" s="77">
        <v>0</v>
      </c>
      <c r="W10" s="77">
        <v>2</v>
      </c>
      <c r="X10" s="77">
        <v>0</v>
      </c>
      <c r="Y10" s="77">
        <v>5</v>
      </c>
      <c r="Z10" s="77">
        <v>5</v>
      </c>
      <c r="AA10" s="77">
        <v>5</v>
      </c>
      <c r="AB10" s="77">
        <v>5</v>
      </c>
      <c r="AC10" s="77">
        <v>1</v>
      </c>
      <c r="AD10" s="78"/>
      <c r="AE10" s="78"/>
      <c r="AF10" s="79">
        <f t="shared" si="1"/>
        <v>23</v>
      </c>
      <c r="AG10" s="79">
        <f t="shared" si="2"/>
        <v>44</v>
      </c>
      <c r="AH10" s="80">
        <v>0.1875</v>
      </c>
      <c r="AI10" s="81">
        <v>0</v>
      </c>
      <c r="AJ10" s="82">
        <v>0.35694444444444445</v>
      </c>
      <c r="AK10" s="82">
        <v>0.507349537037037</v>
      </c>
      <c r="AL10" s="83">
        <f t="shared" si="3"/>
        <v>0.15040510000000001</v>
      </c>
      <c r="AM10" s="84">
        <f t="shared" si="4"/>
        <v>0</v>
      </c>
      <c r="AN10" s="84">
        <f t="shared" si="5"/>
        <v>0</v>
      </c>
      <c r="AO10" s="84">
        <f t="shared" si="6"/>
        <v>0</v>
      </c>
      <c r="AP10" s="85">
        <f>IF((ROUND(AL10-AH10,7))&lt;0,0,IF(AM10&gt;=1,"DQ",IF(AN10&gt;=1,VLOOKUP(AN10,[1]PENALTY!$A$2:$B$60,2),1)))</f>
        <v>0</v>
      </c>
      <c r="AQ10" s="86">
        <v>0</v>
      </c>
      <c r="AR10" s="87">
        <f t="shared" si="7"/>
        <v>44</v>
      </c>
      <c r="AS10" s="88">
        <f t="shared" si="8"/>
        <v>5</v>
      </c>
      <c r="AT10" s="89">
        <f t="shared" si="9"/>
        <v>2</v>
      </c>
      <c r="AU10" s="90">
        <f t="shared" si="10"/>
        <v>1</v>
      </c>
      <c r="AV10" s="89">
        <f t="shared" si="11"/>
        <v>0</v>
      </c>
      <c r="AW10" s="90">
        <f t="shared" si="12"/>
        <v>8</v>
      </c>
      <c r="AX10" s="91"/>
      <c r="AY10" s="92"/>
      <c r="AZ10" s="92"/>
      <c r="BA10" s="92"/>
    </row>
    <row r="11" spans="1:53" s="22" customFormat="1" ht="18" customHeight="1">
      <c r="A11" s="74">
        <v>5</v>
      </c>
      <c r="B11" s="16"/>
      <c r="C11" s="74"/>
      <c r="D11" s="75">
        <f>'[1]ENTRY LIST 3'!E17</f>
        <v>209</v>
      </c>
      <c r="E11" s="75" t="str">
        <f>'[1]ENTRY LIST 3'!F17</f>
        <v>HANZAL</v>
      </c>
      <c r="F11" s="75" t="str">
        <f>'[1]ENTRY LIST 3'!G17</f>
        <v>Krystof</v>
      </c>
      <c r="G11" s="75" t="str">
        <f>'[1]ENTRY LIST 3'!H17</f>
        <v>CZECH</v>
      </c>
      <c r="H11" s="75">
        <f>'[1]ENTRY LIST 3'!I17</f>
        <v>2003</v>
      </c>
      <c r="I11" s="75" t="str">
        <f>'[1]ENTRY LIST 3'!J17</f>
        <v>420-09510</v>
      </c>
      <c r="J11" s="75" t="str">
        <f>'[1]ENTRY LIST 3'!K17</f>
        <v>Monty/20"</v>
      </c>
      <c r="K11" s="77">
        <v>0</v>
      </c>
      <c r="L11" s="77">
        <v>3</v>
      </c>
      <c r="M11" s="77">
        <v>0</v>
      </c>
      <c r="N11" s="77">
        <v>5</v>
      </c>
      <c r="O11" s="77">
        <v>2</v>
      </c>
      <c r="P11" s="77">
        <v>5</v>
      </c>
      <c r="Q11" s="77">
        <v>5</v>
      </c>
      <c r="R11" s="77">
        <v>5</v>
      </c>
      <c r="S11" s="78"/>
      <c r="T11" s="78"/>
      <c r="U11" s="79">
        <f t="shared" si="0"/>
        <v>25</v>
      </c>
      <c r="V11" s="77">
        <v>3</v>
      </c>
      <c r="W11" s="77">
        <v>0</v>
      </c>
      <c r="X11" s="77">
        <v>0</v>
      </c>
      <c r="Y11" s="77">
        <v>5</v>
      </c>
      <c r="Z11" s="77">
        <v>2</v>
      </c>
      <c r="AA11" s="77">
        <v>3</v>
      </c>
      <c r="AB11" s="77">
        <v>5</v>
      </c>
      <c r="AC11" s="77">
        <v>5</v>
      </c>
      <c r="AD11" s="78"/>
      <c r="AE11" s="78"/>
      <c r="AF11" s="79">
        <f t="shared" si="1"/>
        <v>23</v>
      </c>
      <c r="AG11" s="79">
        <f t="shared" si="2"/>
        <v>48</v>
      </c>
      <c r="AH11" s="80">
        <v>0.1875</v>
      </c>
      <c r="AI11" s="81">
        <v>0</v>
      </c>
      <c r="AJ11" s="82">
        <v>0.3666666666666667</v>
      </c>
      <c r="AK11" s="82">
        <v>0.53847222222222224</v>
      </c>
      <c r="AL11" s="83">
        <f t="shared" si="3"/>
        <v>0.1718056</v>
      </c>
      <c r="AM11" s="84">
        <f t="shared" si="4"/>
        <v>0</v>
      </c>
      <c r="AN11" s="84">
        <f t="shared" si="5"/>
        <v>0</v>
      </c>
      <c r="AO11" s="84">
        <f t="shared" si="6"/>
        <v>0</v>
      </c>
      <c r="AP11" s="85">
        <f>IF((ROUND(AL11-AH11,7))&lt;0,0,IF(AM11&gt;=1,"DQ",IF(AN11&gt;=1,VLOOKUP(AN11,[1]PENALTY!$A$2:$B$60,2),1)))</f>
        <v>0</v>
      </c>
      <c r="AQ11" s="86">
        <v>0</v>
      </c>
      <c r="AR11" s="87">
        <f t="shared" si="7"/>
        <v>48</v>
      </c>
      <c r="AS11" s="88">
        <f t="shared" si="8"/>
        <v>4</v>
      </c>
      <c r="AT11" s="89">
        <f t="shared" si="9"/>
        <v>0</v>
      </c>
      <c r="AU11" s="90">
        <f t="shared" si="10"/>
        <v>2</v>
      </c>
      <c r="AV11" s="89">
        <f t="shared" si="11"/>
        <v>3</v>
      </c>
      <c r="AW11" s="90">
        <f t="shared" si="12"/>
        <v>7</v>
      </c>
      <c r="AX11" s="91"/>
      <c r="AY11" s="92"/>
      <c r="AZ11" s="92"/>
      <c r="BA11" s="92"/>
    </row>
    <row r="12" spans="1:53" s="22" customFormat="1" ht="18" customHeight="1">
      <c r="A12" s="74">
        <v>6</v>
      </c>
      <c r="B12" s="16"/>
      <c r="C12" s="74"/>
      <c r="D12" s="75">
        <f>'[1]ENTRY LIST 3'!E12</f>
        <v>204</v>
      </c>
      <c r="E12" s="75" t="str">
        <f>'[1]ENTRY LIST 3'!F12</f>
        <v>SERRA VAL</v>
      </c>
      <c r="F12" s="75" t="str">
        <f>'[1]ENTRY LIST 3'!G12</f>
        <v>Max</v>
      </c>
      <c r="G12" s="75" t="str">
        <f>'[1]ENTRY LIST 3'!H12</f>
        <v>CATALONIA</v>
      </c>
      <c r="H12" s="75">
        <f>'[1]ENTRY LIST 3'!I12</f>
        <v>2003</v>
      </c>
      <c r="I12" s="75" t="str">
        <f>'[1]ENTRY LIST 3'!J12</f>
        <v>034-08474</v>
      </c>
      <c r="J12" s="75" t="str">
        <f>'[1]ENTRY LIST 3'!K12</f>
        <v>Monty/20"</v>
      </c>
      <c r="K12" s="77">
        <v>0</v>
      </c>
      <c r="L12" s="77">
        <v>5</v>
      </c>
      <c r="M12" s="77">
        <v>0</v>
      </c>
      <c r="N12" s="77">
        <v>5</v>
      </c>
      <c r="O12" s="77">
        <v>3</v>
      </c>
      <c r="P12" s="77">
        <v>5</v>
      </c>
      <c r="Q12" s="77">
        <v>5</v>
      </c>
      <c r="R12" s="77">
        <v>1</v>
      </c>
      <c r="S12" s="78"/>
      <c r="T12" s="78"/>
      <c r="U12" s="79">
        <f t="shared" si="0"/>
        <v>24</v>
      </c>
      <c r="V12" s="77">
        <v>0</v>
      </c>
      <c r="W12" s="77">
        <v>1</v>
      </c>
      <c r="X12" s="77">
        <v>0</v>
      </c>
      <c r="Y12" s="77">
        <v>5</v>
      </c>
      <c r="Z12" s="77">
        <v>5</v>
      </c>
      <c r="AA12" s="77">
        <v>5</v>
      </c>
      <c r="AB12" s="77">
        <v>5</v>
      </c>
      <c r="AC12" s="77">
        <v>5</v>
      </c>
      <c r="AD12" s="78"/>
      <c r="AE12" s="78"/>
      <c r="AF12" s="79">
        <f t="shared" si="1"/>
        <v>26</v>
      </c>
      <c r="AG12" s="79">
        <f t="shared" si="2"/>
        <v>50</v>
      </c>
      <c r="AH12" s="80">
        <v>0.1875</v>
      </c>
      <c r="AI12" s="81">
        <v>0</v>
      </c>
      <c r="AJ12" s="82">
        <v>0.37777777777777777</v>
      </c>
      <c r="AK12" s="82">
        <v>0.5425578703703704</v>
      </c>
      <c r="AL12" s="83">
        <f t="shared" si="3"/>
        <v>0.16478010000000001</v>
      </c>
      <c r="AM12" s="84">
        <f t="shared" si="4"/>
        <v>0</v>
      </c>
      <c r="AN12" s="84">
        <f t="shared" si="5"/>
        <v>0</v>
      </c>
      <c r="AO12" s="84">
        <f t="shared" si="6"/>
        <v>0</v>
      </c>
      <c r="AP12" s="85">
        <f>IF((ROUND(AL12-AH12,7))&lt;0,0,IF(AM12&gt;=1,"DQ",IF(AN12&gt;=1,VLOOKUP(AN12,[1]PENALTY!$A$2:$B$60,2),1)))</f>
        <v>0</v>
      </c>
      <c r="AQ12" s="86">
        <v>0</v>
      </c>
      <c r="AR12" s="87">
        <f t="shared" si="7"/>
        <v>50</v>
      </c>
      <c r="AS12" s="88">
        <f t="shared" si="8"/>
        <v>4</v>
      </c>
      <c r="AT12" s="89">
        <f t="shared" si="9"/>
        <v>2</v>
      </c>
      <c r="AU12" s="90">
        <f t="shared" si="10"/>
        <v>0</v>
      </c>
      <c r="AV12" s="89">
        <f t="shared" si="11"/>
        <v>1</v>
      </c>
      <c r="AW12" s="90">
        <f t="shared" si="12"/>
        <v>9</v>
      </c>
      <c r="AX12" s="91"/>
      <c r="AY12" s="92"/>
      <c r="AZ12" s="92"/>
      <c r="BA12" s="92"/>
    </row>
    <row r="13" spans="1:53" s="22" customFormat="1" ht="18" customHeight="1">
      <c r="A13" s="74">
        <v>7</v>
      </c>
      <c r="B13" s="16"/>
      <c r="C13" s="74"/>
      <c r="D13" s="75">
        <f>'[1]ENTRY LIST 3'!E25</f>
        <v>217</v>
      </c>
      <c r="E13" s="75" t="str">
        <f>'[1]ENTRY LIST 3'!F25</f>
        <v>RICHART MARTIN</v>
      </c>
      <c r="F13" s="75" t="str">
        <f>'[1]ENTRY LIST 3'!G25</f>
        <v>Eduardo</v>
      </c>
      <c r="G13" s="75" t="str">
        <f>'[1]ENTRY LIST 3'!H25</f>
        <v>SPAIN</v>
      </c>
      <c r="H13" s="75">
        <f>'[1]ENTRY LIST 3'!I25</f>
        <v>2004</v>
      </c>
      <c r="I13" s="75" t="str">
        <f>'[1]ENTRY LIST 3'!J25</f>
        <v>034-28093</v>
      </c>
      <c r="J13" s="76" t="s">
        <v>37</v>
      </c>
      <c r="K13" s="77">
        <v>5</v>
      </c>
      <c r="L13" s="77">
        <v>1</v>
      </c>
      <c r="M13" s="77">
        <v>1</v>
      </c>
      <c r="N13" s="77">
        <v>5</v>
      </c>
      <c r="O13" s="77">
        <v>5</v>
      </c>
      <c r="P13" s="77">
        <v>5</v>
      </c>
      <c r="Q13" s="77">
        <v>5</v>
      </c>
      <c r="R13" s="77">
        <v>2</v>
      </c>
      <c r="S13" s="78"/>
      <c r="T13" s="78"/>
      <c r="U13" s="79">
        <f t="shared" si="0"/>
        <v>29</v>
      </c>
      <c r="V13" s="77">
        <v>1</v>
      </c>
      <c r="W13" s="77">
        <v>5</v>
      </c>
      <c r="X13" s="77">
        <v>1</v>
      </c>
      <c r="Y13" s="77">
        <v>5</v>
      </c>
      <c r="Z13" s="77">
        <v>3</v>
      </c>
      <c r="AA13" s="77">
        <v>5</v>
      </c>
      <c r="AB13" s="77">
        <v>3</v>
      </c>
      <c r="AC13" s="77">
        <v>2</v>
      </c>
      <c r="AD13" s="78"/>
      <c r="AE13" s="78"/>
      <c r="AF13" s="79">
        <f t="shared" si="1"/>
        <v>25</v>
      </c>
      <c r="AG13" s="79">
        <f t="shared" si="2"/>
        <v>54</v>
      </c>
      <c r="AH13" s="80">
        <v>0.1875</v>
      </c>
      <c r="AI13" s="81">
        <v>0</v>
      </c>
      <c r="AJ13" s="82">
        <v>0.36527777777777781</v>
      </c>
      <c r="AK13" s="82">
        <v>0.51756944444444442</v>
      </c>
      <c r="AL13" s="83">
        <f t="shared" si="3"/>
        <v>0.1522917</v>
      </c>
      <c r="AM13" s="84">
        <f t="shared" si="4"/>
        <v>0</v>
      </c>
      <c r="AN13" s="84">
        <f t="shared" si="5"/>
        <v>0</v>
      </c>
      <c r="AO13" s="84">
        <f t="shared" si="6"/>
        <v>0</v>
      </c>
      <c r="AP13" s="85">
        <f>IF((ROUND(AL13-AH13,7))&lt;0,0,IF(AM13&gt;=1,"DQ",IF(AN13&gt;=1,VLOOKUP(AN13,[1]PENALTY!$A$2:$B$60,2),1)))</f>
        <v>0</v>
      </c>
      <c r="AQ13" s="86">
        <v>0</v>
      </c>
      <c r="AR13" s="87">
        <f t="shared" si="7"/>
        <v>54</v>
      </c>
      <c r="AS13" s="88">
        <f t="shared" si="8"/>
        <v>0</v>
      </c>
      <c r="AT13" s="89">
        <f t="shared" si="9"/>
        <v>4</v>
      </c>
      <c r="AU13" s="90">
        <f t="shared" si="10"/>
        <v>2</v>
      </c>
      <c r="AV13" s="89">
        <f t="shared" si="11"/>
        <v>2</v>
      </c>
      <c r="AW13" s="90">
        <f t="shared" si="12"/>
        <v>8</v>
      </c>
      <c r="AX13" s="91"/>
      <c r="AY13" s="92"/>
      <c r="AZ13" s="92"/>
      <c r="BA13" s="92"/>
    </row>
    <row r="14" spans="1:53" s="22" customFormat="1" ht="18" customHeight="1">
      <c r="A14" s="74">
        <v>8</v>
      </c>
      <c r="B14" s="16"/>
      <c r="C14" s="74"/>
      <c r="D14" s="75">
        <f>'[1]ENTRY LIST 3'!E14</f>
        <v>206</v>
      </c>
      <c r="E14" s="75" t="str">
        <f>'[1]ENTRY LIST 3'!F14</f>
        <v>LLAVINA CRESPI</v>
      </c>
      <c r="F14" s="75" t="str">
        <f>'[1]ENTRY LIST 3'!G14</f>
        <v>Joel</v>
      </c>
      <c r="G14" s="75" t="str">
        <f>'[1]ENTRY LIST 3'!H14</f>
        <v>CATALONIA</v>
      </c>
      <c r="H14" s="75">
        <f>'[1]ENTRY LIST 3'!I14</f>
        <v>2004</v>
      </c>
      <c r="I14" s="75" t="str">
        <f>'[1]ENTRY LIST 3'!J14</f>
        <v>034-08492</v>
      </c>
      <c r="J14" s="76" t="s">
        <v>37</v>
      </c>
      <c r="K14" s="77">
        <v>1</v>
      </c>
      <c r="L14" s="77">
        <v>5</v>
      </c>
      <c r="M14" s="77">
        <v>1</v>
      </c>
      <c r="N14" s="77">
        <v>5</v>
      </c>
      <c r="O14" s="77">
        <v>5</v>
      </c>
      <c r="P14" s="77">
        <v>5</v>
      </c>
      <c r="Q14" s="77">
        <v>5</v>
      </c>
      <c r="R14" s="77">
        <v>3</v>
      </c>
      <c r="S14" s="78"/>
      <c r="T14" s="78"/>
      <c r="U14" s="79">
        <f t="shared" si="0"/>
        <v>30</v>
      </c>
      <c r="V14" s="77">
        <v>0</v>
      </c>
      <c r="W14" s="77">
        <v>5</v>
      </c>
      <c r="X14" s="77">
        <v>1</v>
      </c>
      <c r="Y14" s="77">
        <v>5</v>
      </c>
      <c r="Z14" s="77">
        <v>2</v>
      </c>
      <c r="AA14" s="77">
        <v>5</v>
      </c>
      <c r="AB14" s="77">
        <v>5</v>
      </c>
      <c r="AC14" s="77">
        <v>5</v>
      </c>
      <c r="AD14" s="78"/>
      <c r="AE14" s="78"/>
      <c r="AF14" s="79">
        <f t="shared" si="1"/>
        <v>28</v>
      </c>
      <c r="AG14" s="79">
        <f t="shared" si="2"/>
        <v>58</v>
      </c>
      <c r="AH14" s="80">
        <v>0.1875</v>
      </c>
      <c r="AI14" s="81">
        <v>0</v>
      </c>
      <c r="AJ14" s="82">
        <v>0.35972222222222222</v>
      </c>
      <c r="AK14" s="82">
        <v>0.50556712962962969</v>
      </c>
      <c r="AL14" s="83">
        <f t="shared" si="3"/>
        <v>0.1458449</v>
      </c>
      <c r="AM14" s="84">
        <f t="shared" si="4"/>
        <v>0</v>
      </c>
      <c r="AN14" s="84">
        <f t="shared" si="5"/>
        <v>0</v>
      </c>
      <c r="AO14" s="84">
        <f t="shared" si="6"/>
        <v>0</v>
      </c>
      <c r="AP14" s="85">
        <f>IF((ROUND(AL14-AH14,7))&lt;0,0,IF(AM14&gt;=1,"DQ",IF(AN14&gt;=1,VLOOKUP(AN14,[1]PENALTY!$A$2:$B$60,2),1)))</f>
        <v>0</v>
      </c>
      <c r="AQ14" s="86">
        <v>0</v>
      </c>
      <c r="AR14" s="87">
        <f t="shared" si="7"/>
        <v>58</v>
      </c>
      <c r="AS14" s="88">
        <f t="shared" si="8"/>
        <v>1</v>
      </c>
      <c r="AT14" s="89">
        <f t="shared" si="9"/>
        <v>3</v>
      </c>
      <c r="AU14" s="90">
        <f t="shared" si="10"/>
        <v>1</v>
      </c>
      <c r="AV14" s="89">
        <f t="shared" si="11"/>
        <v>1</v>
      </c>
      <c r="AW14" s="90">
        <f t="shared" si="12"/>
        <v>10</v>
      </c>
      <c r="AX14" s="91"/>
      <c r="AY14" s="92"/>
      <c r="AZ14" s="92"/>
      <c r="BA14" s="92"/>
    </row>
    <row r="15" spans="1:53" ht="18" customHeight="1">
      <c r="A15" s="74">
        <v>9</v>
      </c>
      <c r="B15" s="16"/>
      <c r="C15" s="74"/>
      <c r="D15" s="75">
        <f>'[1]ENTRY LIST 3'!E24</f>
        <v>216</v>
      </c>
      <c r="E15" s="75" t="str">
        <f>'[1]ENTRY LIST 3'!F24</f>
        <v>ZAERA GISBERT</v>
      </c>
      <c r="F15" s="75" t="str">
        <f>'[1]ENTRY LIST 3'!G24</f>
        <v>Javier</v>
      </c>
      <c r="G15" s="75" t="str">
        <f>'[1]ENTRY LIST 3'!H24</f>
        <v>SPAIN</v>
      </c>
      <c r="H15" s="75">
        <f>'[1]ENTRY LIST 3'!I24</f>
        <v>2003</v>
      </c>
      <c r="I15" s="75" t="str">
        <f>'[1]ENTRY LIST 3'!J24</f>
        <v>034-44077</v>
      </c>
      <c r="J15" s="75" t="str">
        <f>'[1]ENTRY LIST 3'!K24</f>
        <v>Monty/20"</v>
      </c>
      <c r="K15" s="77">
        <v>5</v>
      </c>
      <c r="L15" s="77">
        <v>3</v>
      </c>
      <c r="M15" s="77">
        <v>2</v>
      </c>
      <c r="N15" s="77">
        <v>5</v>
      </c>
      <c r="O15" s="77">
        <v>5</v>
      </c>
      <c r="P15" s="77">
        <v>5</v>
      </c>
      <c r="Q15" s="77">
        <v>5</v>
      </c>
      <c r="R15" s="77">
        <v>5</v>
      </c>
      <c r="S15" s="78"/>
      <c r="T15" s="78"/>
      <c r="U15" s="79">
        <f t="shared" si="0"/>
        <v>35</v>
      </c>
      <c r="V15" s="77">
        <v>0</v>
      </c>
      <c r="W15" s="77">
        <v>1</v>
      </c>
      <c r="X15" s="77">
        <v>1</v>
      </c>
      <c r="Y15" s="77">
        <v>5</v>
      </c>
      <c r="Z15" s="77">
        <v>5</v>
      </c>
      <c r="AA15" s="77">
        <v>5</v>
      </c>
      <c r="AB15" s="77">
        <v>5</v>
      </c>
      <c r="AC15" s="77">
        <v>1</v>
      </c>
      <c r="AD15" s="78"/>
      <c r="AE15" s="78"/>
      <c r="AF15" s="79">
        <f t="shared" si="1"/>
        <v>23</v>
      </c>
      <c r="AG15" s="79">
        <f t="shared" si="2"/>
        <v>58</v>
      </c>
      <c r="AH15" s="80">
        <v>0.1875</v>
      </c>
      <c r="AI15" s="81">
        <v>0</v>
      </c>
      <c r="AJ15" s="82">
        <v>0.36805555555555558</v>
      </c>
      <c r="AK15" s="82">
        <v>0.5316319444444445</v>
      </c>
      <c r="AL15" s="83">
        <f t="shared" si="3"/>
        <v>0.16357640000000001</v>
      </c>
      <c r="AM15" s="84">
        <f t="shared" si="4"/>
        <v>0</v>
      </c>
      <c r="AN15" s="84">
        <f t="shared" si="5"/>
        <v>0</v>
      </c>
      <c r="AO15" s="84">
        <f t="shared" si="6"/>
        <v>0</v>
      </c>
      <c r="AP15" s="85">
        <f>IF((ROUND(AL15-AH15,7))&lt;0,0,IF(AM15&gt;=1,"DQ",IF(AN15&gt;=1,VLOOKUP(AN15,[1]PENALTY!$A$2:$B$60,2),1)))</f>
        <v>0</v>
      </c>
      <c r="AQ15" s="86">
        <v>0</v>
      </c>
      <c r="AR15" s="87">
        <f t="shared" si="7"/>
        <v>58</v>
      </c>
      <c r="AS15" s="89">
        <f t="shared" si="8"/>
        <v>1</v>
      </c>
      <c r="AT15" s="89">
        <f t="shared" si="9"/>
        <v>3</v>
      </c>
      <c r="AU15" s="89">
        <f t="shared" si="10"/>
        <v>1</v>
      </c>
      <c r="AV15" s="89">
        <f t="shared" si="11"/>
        <v>1</v>
      </c>
      <c r="AW15" s="89">
        <f t="shared" si="12"/>
        <v>10</v>
      </c>
    </row>
    <row r="16" spans="1:53" ht="18" customHeight="1">
      <c r="A16" s="74">
        <v>10</v>
      </c>
      <c r="C16" s="74"/>
      <c r="D16" s="75">
        <f>'[1]ENTRY LIST 3'!E13</f>
        <v>205</v>
      </c>
      <c r="E16" s="75" t="str">
        <f>'[1]ENTRY LIST 3'!F13</f>
        <v>YÉLAMOS BARO</v>
      </c>
      <c r="F16" s="75" t="str">
        <f>'[1]ENTRY LIST 3'!G13</f>
        <v>Marti</v>
      </c>
      <c r="G16" s="75" t="str">
        <f>'[1]ENTRY LIST 3'!H13</f>
        <v>CATALONIA</v>
      </c>
      <c r="H16" s="75">
        <f>'[1]ENTRY LIST 3'!I13</f>
        <v>2004</v>
      </c>
      <c r="I16" s="75" t="str">
        <f>'[1]ENTRY LIST 3'!J13</f>
        <v>034-08488</v>
      </c>
      <c r="J16" s="76" t="s">
        <v>37</v>
      </c>
      <c r="K16" s="77">
        <v>0</v>
      </c>
      <c r="L16" s="77">
        <v>5</v>
      </c>
      <c r="M16" s="77">
        <v>5</v>
      </c>
      <c r="N16" s="77">
        <v>5</v>
      </c>
      <c r="O16" s="77">
        <v>5</v>
      </c>
      <c r="P16" s="77">
        <v>5</v>
      </c>
      <c r="Q16" s="77">
        <v>5</v>
      </c>
      <c r="R16" s="77">
        <v>2</v>
      </c>
      <c r="S16" s="78"/>
      <c r="T16" s="78"/>
      <c r="U16" s="79">
        <f t="shared" si="0"/>
        <v>32</v>
      </c>
      <c r="V16" s="77">
        <v>0</v>
      </c>
      <c r="W16" s="77">
        <v>5</v>
      </c>
      <c r="X16" s="77">
        <v>0</v>
      </c>
      <c r="Y16" s="77">
        <v>5</v>
      </c>
      <c r="Z16" s="77">
        <v>5</v>
      </c>
      <c r="AA16" s="77">
        <v>5</v>
      </c>
      <c r="AB16" s="77">
        <v>5</v>
      </c>
      <c r="AC16" s="77">
        <v>5</v>
      </c>
      <c r="AD16" s="78"/>
      <c r="AE16" s="78"/>
      <c r="AF16" s="79">
        <f t="shared" si="1"/>
        <v>30</v>
      </c>
      <c r="AG16" s="79">
        <f t="shared" si="2"/>
        <v>62</v>
      </c>
      <c r="AH16" s="80">
        <v>0.1875</v>
      </c>
      <c r="AI16" s="81">
        <v>0</v>
      </c>
      <c r="AJ16" s="82">
        <v>0.35833333333333334</v>
      </c>
      <c r="AK16" s="82">
        <v>0.50268518518518512</v>
      </c>
      <c r="AL16" s="83">
        <f t="shared" si="3"/>
        <v>0.14435190000000001</v>
      </c>
      <c r="AM16" s="84">
        <f t="shared" si="4"/>
        <v>0</v>
      </c>
      <c r="AN16" s="84">
        <f t="shared" si="5"/>
        <v>0</v>
      </c>
      <c r="AO16" s="84">
        <f t="shared" si="6"/>
        <v>0</v>
      </c>
      <c r="AP16" s="85">
        <f>IF((ROUND(AL16-AH16,7))&lt;0,0,IF(AM16&gt;=1,"DQ",IF(AN16&gt;=1,VLOOKUP(AN16,[1]PENALTY!$A$2:$B$60,2),1)))</f>
        <v>0</v>
      </c>
      <c r="AQ16" s="86">
        <v>0</v>
      </c>
      <c r="AR16" s="87">
        <f t="shared" si="7"/>
        <v>62</v>
      </c>
      <c r="AS16" s="89">
        <f t="shared" si="8"/>
        <v>3</v>
      </c>
      <c r="AT16" s="89">
        <f t="shared" si="9"/>
        <v>0</v>
      </c>
      <c r="AU16" s="89">
        <f t="shared" si="10"/>
        <v>1</v>
      </c>
      <c r="AV16" s="89">
        <f t="shared" si="11"/>
        <v>0</v>
      </c>
      <c r="AW16" s="89">
        <f t="shared" si="12"/>
        <v>12</v>
      </c>
    </row>
    <row r="17" spans="1:49" ht="18" customHeight="1">
      <c r="A17" s="74">
        <v>11</v>
      </c>
      <c r="C17" s="74"/>
      <c r="D17" s="75">
        <f>'[1]ENTRY LIST 3'!E16</f>
        <v>208</v>
      </c>
      <c r="E17" s="75" t="str">
        <f>'[1]ENTRY LIST 3'!F16</f>
        <v>ESQUERDA AMEZCUA</v>
      </c>
      <c r="F17" s="75" t="str">
        <f>'[1]ENTRY LIST 3'!G16</f>
        <v>Marti</v>
      </c>
      <c r="G17" s="75" t="str">
        <f>'[1]ENTRY LIST 3'!H16</f>
        <v>CATALONIA</v>
      </c>
      <c r="H17" s="75">
        <f>'[1]ENTRY LIST 3'!I16</f>
        <v>2004</v>
      </c>
      <c r="I17" s="75" t="str">
        <f>'[1]ENTRY LIST 3'!J16</f>
        <v>034-08481</v>
      </c>
      <c r="J17" s="75" t="str">
        <f>'[1]ENTRY LIST 3'!K16</f>
        <v>Monty/20"</v>
      </c>
      <c r="K17" s="77">
        <v>1</v>
      </c>
      <c r="L17" s="77">
        <v>3</v>
      </c>
      <c r="M17" s="77">
        <v>2</v>
      </c>
      <c r="N17" s="77">
        <v>5</v>
      </c>
      <c r="O17" s="77">
        <v>5</v>
      </c>
      <c r="P17" s="77">
        <v>5</v>
      </c>
      <c r="Q17" s="77">
        <v>5</v>
      </c>
      <c r="R17" s="77">
        <v>5</v>
      </c>
      <c r="S17" s="78"/>
      <c r="T17" s="78"/>
      <c r="U17" s="79">
        <f t="shared" si="0"/>
        <v>31</v>
      </c>
      <c r="V17" s="77">
        <v>1</v>
      </c>
      <c r="W17" s="77">
        <v>5</v>
      </c>
      <c r="X17" s="77">
        <v>2</v>
      </c>
      <c r="Y17" s="77">
        <v>5</v>
      </c>
      <c r="Z17" s="77">
        <v>5</v>
      </c>
      <c r="AA17" s="77">
        <v>5</v>
      </c>
      <c r="AB17" s="77">
        <v>5</v>
      </c>
      <c r="AC17" s="77">
        <v>5</v>
      </c>
      <c r="AD17" s="78"/>
      <c r="AE17" s="78"/>
      <c r="AF17" s="79">
        <f t="shared" si="1"/>
        <v>33</v>
      </c>
      <c r="AG17" s="79">
        <f t="shared" si="2"/>
        <v>64</v>
      </c>
      <c r="AH17" s="80">
        <v>0.1875</v>
      </c>
      <c r="AI17" s="81">
        <v>0</v>
      </c>
      <c r="AJ17" s="82">
        <v>0.37222222222222223</v>
      </c>
      <c r="AK17" s="82">
        <v>0.53430555555555559</v>
      </c>
      <c r="AL17" s="83">
        <f t="shared" si="3"/>
        <v>0.16208330000000001</v>
      </c>
      <c r="AM17" s="84">
        <f t="shared" si="4"/>
        <v>0</v>
      </c>
      <c r="AN17" s="84">
        <f t="shared" si="5"/>
        <v>0</v>
      </c>
      <c r="AO17" s="84">
        <f t="shared" si="6"/>
        <v>0</v>
      </c>
      <c r="AP17" s="85">
        <f>IF((ROUND(AL17-AH17,7))&lt;0,0,IF(AM17&gt;=1,"DQ",IF(AN17&gt;=1,VLOOKUP(AN17,[1]PENALTY!$A$2:$B$60,2),1)))</f>
        <v>0</v>
      </c>
      <c r="AQ17" s="86">
        <v>0</v>
      </c>
      <c r="AR17" s="87">
        <f t="shared" si="7"/>
        <v>64</v>
      </c>
      <c r="AS17" s="89">
        <f t="shared" si="8"/>
        <v>0</v>
      </c>
      <c r="AT17" s="89">
        <f t="shared" si="9"/>
        <v>2</v>
      </c>
      <c r="AU17" s="89">
        <f t="shared" si="10"/>
        <v>2</v>
      </c>
      <c r="AV17" s="89">
        <f t="shared" si="11"/>
        <v>1</v>
      </c>
      <c r="AW17" s="89">
        <f t="shared" si="12"/>
        <v>11</v>
      </c>
    </row>
    <row r="18" spans="1:49" ht="18" customHeight="1">
      <c r="A18" s="74">
        <v>12</v>
      </c>
      <c r="C18" s="74"/>
      <c r="D18" s="75">
        <f>'[1]ENTRY LIST 3'!E10</f>
        <v>202</v>
      </c>
      <c r="E18" s="75" t="str">
        <f>'[1]ENTRY LIST 3'!F10</f>
        <v>COULEE</v>
      </c>
      <c r="F18" s="75" t="str">
        <f>'[1]ENTRY LIST 3'!G10</f>
        <v>Tim</v>
      </c>
      <c r="G18" s="75" t="str">
        <f>'[1]ENTRY LIST 3'!H10</f>
        <v>BELGIUM</v>
      </c>
      <c r="H18" s="75">
        <f>'[1]ENTRY LIST 3'!I10</f>
        <v>2004</v>
      </c>
      <c r="I18" s="75" t="str">
        <f>'[1]ENTRY LIST 3'!J10</f>
        <v>032-08034</v>
      </c>
      <c r="J18" s="76" t="s">
        <v>37</v>
      </c>
      <c r="K18" s="77">
        <v>2</v>
      </c>
      <c r="L18" s="77">
        <v>5</v>
      </c>
      <c r="M18" s="77">
        <v>2</v>
      </c>
      <c r="N18" s="77">
        <v>5</v>
      </c>
      <c r="O18" s="77">
        <v>5</v>
      </c>
      <c r="P18" s="77">
        <v>3</v>
      </c>
      <c r="Q18" s="77">
        <v>5</v>
      </c>
      <c r="R18" s="77">
        <v>5</v>
      </c>
      <c r="S18" s="78"/>
      <c r="T18" s="78"/>
      <c r="U18" s="79">
        <f t="shared" si="0"/>
        <v>32</v>
      </c>
      <c r="V18" s="77">
        <v>1</v>
      </c>
      <c r="W18" s="77">
        <v>5</v>
      </c>
      <c r="X18" s="77">
        <v>5</v>
      </c>
      <c r="Y18" s="77">
        <v>5</v>
      </c>
      <c r="Z18" s="77">
        <v>5</v>
      </c>
      <c r="AA18" s="77">
        <v>5</v>
      </c>
      <c r="AB18" s="77">
        <v>5</v>
      </c>
      <c r="AC18" s="77">
        <v>2</v>
      </c>
      <c r="AD18" s="78"/>
      <c r="AE18" s="78"/>
      <c r="AF18" s="79">
        <f t="shared" si="1"/>
        <v>33</v>
      </c>
      <c r="AG18" s="79">
        <f t="shared" si="2"/>
        <v>65</v>
      </c>
      <c r="AH18" s="80">
        <v>0.1875</v>
      </c>
      <c r="AI18" s="81">
        <v>0</v>
      </c>
      <c r="AJ18" s="82">
        <v>0.375</v>
      </c>
      <c r="AK18" s="82">
        <v>0.53988425925925931</v>
      </c>
      <c r="AL18" s="83">
        <f t="shared" si="3"/>
        <v>0.16488430000000001</v>
      </c>
      <c r="AM18" s="84">
        <f t="shared" si="4"/>
        <v>0</v>
      </c>
      <c r="AN18" s="84">
        <f t="shared" si="5"/>
        <v>0</v>
      </c>
      <c r="AO18" s="84">
        <f t="shared" si="6"/>
        <v>0</v>
      </c>
      <c r="AP18" s="85">
        <f>IF((ROUND(AL18-AH18,7))&lt;0,0,IF(AM18&gt;=1,"DQ",IF(AN18&gt;=1,VLOOKUP(AN18,[1]PENALTY!$A$2:$B$60,2),1)))</f>
        <v>0</v>
      </c>
      <c r="AQ18" s="86">
        <v>0</v>
      </c>
      <c r="AR18" s="87">
        <f t="shared" si="7"/>
        <v>65</v>
      </c>
      <c r="AS18" s="89">
        <f t="shared" si="8"/>
        <v>0</v>
      </c>
      <c r="AT18" s="89">
        <f t="shared" si="9"/>
        <v>1</v>
      </c>
      <c r="AU18" s="89">
        <f t="shared" si="10"/>
        <v>3</v>
      </c>
      <c r="AV18" s="89">
        <f t="shared" si="11"/>
        <v>1</v>
      </c>
      <c r="AW18" s="89">
        <f t="shared" si="12"/>
        <v>11</v>
      </c>
    </row>
    <row r="19" spans="1:49" ht="18" customHeight="1">
      <c r="A19" s="74">
        <v>13</v>
      </c>
      <c r="C19" s="74"/>
      <c r="D19" s="75">
        <f>'[1]ENTRY LIST 3'!E15</f>
        <v>207</v>
      </c>
      <c r="E19" s="75" t="str">
        <f>'[1]ENTRY LIST 3'!F15</f>
        <v>NAVARRO ORTEGA</v>
      </c>
      <c r="F19" s="75" t="str">
        <f>'[1]ENTRY LIST 3'!G15</f>
        <v>Conrad</v>
      </c>
      <c r="G19" s="75" t="str">
        <f>'[1]ENTRY LIST 3'!H15</f>
        <v>CATALONIA</v>
      </c>
      <c r="H19" s="75">
        <f>'[1]ENTRY LIST 3'!I15</f>
        <v>2003</v>
      </c>
      <c r="I19" s="75" t="str">
        <f>'[1]ENTRY LIST 3'!J15</f>
        <v>034-08493</v>
      </c>
      <c r="J19" s="76" t="s">
        <v>37</v>
      </c>
      <c r="K19" s="77">
        <v>1</v>
      </c>
      <c r="L19" s="77">
        <v>5</v>
      </c>
      <c r="M19" s="77">
        <v>5</v>
      </c>
      <c r="N19" s="77">
        <v>5</v>
      </c>
      <c r="O19" s="77">
        <v>5</v>
      </c>
      <c r="P19" s="77">
        <v>5</v>
      </c>
      <c r="Q19" s="77">
        <v>5</v>
      </c>
      <c r="R19" s="77">
        <v>5</v>
      </c>
      <c r="S19" s="78"/>
      <c r="T19" s="78"/>
      <c r="U19" s="79">
        <f t="shared" si="0"/>
        <v>36</v>
      </c>
      <c r="V19" s="77">
        <v>1</v>
      </c>
      <c r="W19" s="77">
        <v>5</v>
      </c>
      <c r="X19" s="77">
        <v>5</v>
      </c>
      <c r="Y19" s="77">
        <v>5</v>
      </c>
      <c r="Z19" s="77">
        <v>5</v>
      </c>
      <c r="AA19" s="77">
        <v>5</v>
      </c>
      <c r="AB19" s="77">
        <v>5</v>
      </c>
      <c r="AC19" s="77">
        <v>5</v>
      </c>
      <c r="AD19" s="78"/>
      <c r="AE19" s="78"/>
      <c r="AF19" s="79">
        <f t="shared" si="1"/>
        <v>36</v>
      </c>
      <c r="AG19" s="79">
        <f t="shared" si="2"/>
        <v>72</v>
      </c>
      <c r="AH19" s="80">
        <v>0.1875</v>
      </c>
      <c r="AI19" s="81">
        <v>0</v>
      </c>
      <c r="AJ19" s="82">
        <v>0.37638888888888888</v>
      </c>
      <c r="AK19" s="82">
        <v>0.54394675925925928</v>
      </c>
      <c r="AL19" s="83">
        <f t="shared" si="3"/>
        <v>0.16755790000000001</v>
      </c>
      <c r="AM19" s="84">
        <f t="shared" si="4"/>
        <v>0</v>
      </c>
      <c r="AN19" s="84">
        <f t="shared" si="5"/>
        <v>0</v>
      </c>
      <c r="AO19" s="84">
        <f t="shared" si="6"/>
        <v>0</v>
      </c>
      <c r="AP19" s="85">
        <f>IF((ROUND(AL19-AH19,7))&lt;0,0,IF(AM19&gt;=1,"DQ",IF(AN19&gt;=1,VLOOKUP(AN19,[1]PENALTY!$A$2:$B$60,2),1)))</f>
        <v>0</v>
      </c>
      <c r="AQ19" s="86">
        <v>0</v>
      </c>
      <c r="AR19" s="87">
        <f t="shared" si="7"/>
        <v>72</v>
      </c>
      <c r="AS19" s="89">
        <f t="shared" si="8"/>
        <v>0</v>
      </c>
      <c r="AT19" s="89">
        <f t="shared" si="9"/>
        <v>2</v>
      </c>
      <c r="AU19" s="89">
        <f t="shared" si="10"/>
        <v>0</v>
      </c>
      <c r="AV19" s="89">
        <f t="shared" si="11"/>
        <v>0</v>
      </c>
      <c r="AW19" s="89">
        <f t="shared" si="12"/>
        <v>14</v>
      </c>
    </row>
    <row r="20" spans="1:49" ht="18" customHeight="1">
      <c r="A20" s="74">
        <v>14</v>
      </c>
      <c r="C20" s="74"/>
      <c r="D20" s="75">
        <f>'[1]ENTRY LIST 3'!E26</f>
        <v>218</v>
      </c>
      <c r="E20" s="75" t="str">
        <f>'[1]ENTRY LIST 3'!F26</f>
        <v>RIAU SOLE</v>
      </c>
      <c r="F20" s="75" t="str">
        <f>'[1]ENTRY LIST 3'!G26</f>
        <v>Didac</v>
      </c>
      <c r="G20" s="75" t="str">
        <f>'[1]ENTRY LIST 3'!H26</f>
        <v>SPAIN</v>
      </c>
      <c r="H20" s="75">
        <f>'[1]ENTRY LIST 3'!I26</f>
        <v>2004</v>
      </c>
      <c r="I20" s="75" t="str">
        <f>'[1]ENTRY LIST 3'!J26</f>
        <v>034-50021</v>
      </c>
      <c r="J20" s="75" t="str">
        <f>'[1]ENTRY LIST 3'!K26</f>
        <v>Monty/20"</v>
      </c>
      <c r="K20" s="77">
        <v>3</v>
      </c>
      <c r="L20" s="77">
        <v>5</v>
      </c>
      <c r="M20" s="77">
        <v>5</v>
      </c>
      <c r="N20" s="77">
        <v>3</v>
      </c>
      <c r="O20" s="77">
        <v>5</v>
      </c>
      <c r="P20" s="77">
        <v>5</v>
      </c>
      <c r="Q20" s="77">
        <v>5</v>
      </c>
      <c r="R20" s="77">
        <v>5</v>
      </c>
      <c r="S20" s="78"/>
      <c r="T20" s="78"/>
      <c r="U20" s="79">
        <f t="shared" si="0"/>
        <v>36</v>
      </c>
      <c r="V20" s="77">
        <v>5</v>
      </c>
      <c r="W20" s="77">
        <v>5</v>
      </c>
      <c r="X20" s="77">
        <v>3</v>
      </c>
      <c r="Y20" s="77">
        <v>5</v>
      </c>
      <c r="Z20" s="77">
        <v>5</v>
      </c>
      <c r="AA20" s="77">
        <v>5</v>
      </c>
      <c r="AB20" s="77">
        <v>5</v>
      </c>
      <c r="AC20" s="77">
        <v>5</v>
      </c>
      <c r="AD20" s="78"/>
      <c r="AE20" s="78"/>
      <c r="AF20" s="79">
        <f t="shared" si="1"/>
        <v>38</v>
      </c>
      <c r="AG20" s="79">
        <f t="shared" si="2"/>
        <v>74</v>
      </c>
      <c r="AH20" s="80">
        <v>0.1875</v>
      </c>
      <c r="AI20" s="81">
        <v>0</v>
      </c>
      <c r="AJ20" s="82">
        <v>0.36944444444444446</v>
      </c>
      <c r="AK20" s="82">
        <v>0.48943287037037037</v>
      </c>
      <c r="AL20" s="83">
        <f t="shared" si="3"/>
        <v>0.1199884</v>
      </c>
      <c r="AM20" s="84">
        <f t="shared" si="4"/>
        <v>0</v>
      </c>
      <c r="AN20" s="84">
        <f t="shared" si="5"/>
        <v>0</v>
      </c>
      <c r="AO20" s="84">
        <f t="shared" si="6"/>
        <v>0</v>
      </c>
      <c r="AP20" s="85">
        <f>IF((ROUND(AL20-AH20,7))&lt;0,0,IF(AM20&gt;=1,"DQ",IF(AN20&gt;=1,VLOOKUP(AN20,[1]PENALTY!$A$2:$B$60,2),1)))</f>
        <v>0</v>
      </c>
      <c r="AQ20" s="86">
        <v>0</v>
      </c>
      <c r="AR20" s="87">
        <f t="shared" si="7"/>
        <v>74</v>
      </c>
      <c r="AS20" s="89">
        <f t="shared" si="8"/>
        <v>0</v>
      </c>
      <c r="AT20" s="89">
        <f t="shared" si="9"/>
        <v>0</v>
      </c>
      <c r="AU20" s="89">
        <f t="shared" si="10"/>
        <v>0</v>
      </c>
      <c r="AV20" s="89">
        <f t="shared" si="11"/>
        <v>3</v>
      </c>
      <c r="AW20" s="89">
        <f t="shared" si="12"/>
        <v>13</v>
      </c>
    </row>
    <row r="21" spans="1:49" ht="18" customHeight="1">
      <c r="A21" s="74">
        <v>15</v>
      </c>
      <c r="C21" s="74"/>
      <c r="D21" s="75">
        <f>'[1]ENTRY LIST 3'!E18</f>
        <v>210</v>
      </c>
      <c r="E21" s="75" t="str">
        <f>'[1]ENTRY LIST 3'!F18</f>
        <v>MALEK</v>
      </c>
      <c r="F21" s="75" t="str">
        <f>'[1]ENTRY LIST 3'!G18</f>
        <v>Rostislav</v>
      </c>
      <c r="G21" s="75" t="str">
        <f>'[1]ENTRY LIST 3'!H18</f>
        <v>CZECH</v>
      </c>
      <c r="H21" s="75">
        <f>'[1]ENTRY LIST 3'!I18</f>
        <v>2004</v>
      </c>
      <c r="I21" s="75" t="str">
        <f>'[1]ENTRY LIST 3'!J18</f>
        <v>420-09518</v>
      </c>
      <c r="J21" s="76" t="s">
        <v>37</v>
      </c>
      <c r="K21" s="77">
        <v>5</v>
      </c>
      <c r="L21" s="77">
        <v>5</v>
      </c>
      <c r="M21" s="77">
        <v>2</v>
      </c>
      <c r="N21" s="77">
        <v>5</v>
      </c>
      <c r="O21" s="77">
        <v>5</v>
      </c>
      <c r="P21" s="77">
        <v>5</v>
      </c>
      <c r="Q21" s="77">
        <v>5</v>
      </c>
      <c r="R21" s="77">
        <v>5</v>
      </c>
      <c r="S21" s="78"/>
      <c r="T21" s="78"/>
      <c r="U21" s="79">
        <f t="shared" si="0"/>
        <v>37</v>
      </c>
      <c r="V21" s="77">
        <v>5</v>
      </c>
      <c r="W21" s="77">
        <v>5</v>
      </c>
      <c r="X21" s="77">
        <v>3</v>
      </c>
      <c r="Y21" s="77">
        <v>5</v>
      </c>
      <c r="Z21" s="77">
        <v>5</v>
      </c>
      <c r="AA21" s="77">
        <v>5</v>
      </c>
      <c r="AB21" s="77">
        <v>5</v>
      </c>
      <c r="AC21" s="77">
        <v>5</v>
      </c>
      <c r="AD21" s="78"/>
      <c r="AE21" s="78"/>
      <c r="AF21" s="79">
        <f t="shared" si="1"/>
        <v>38</v>
      </c>
      <c r="AG21" s="79">
        <f t="shared" si="2"/>
        <v>75</v>
      </c>
      <c r="AH21" s="80">
        <v>0.1875</v>
      </c>
      <c r="AI21" s="81">
        <v>0</v>
      </c>
      <c r="AJ21" s="82">
        <v>0.36388888888888887</v>
      </c>
      <c r="AK21" s="82">
        <v>0.5315509259259259</v>
      </c>
      <c r="AL21" s="83">
        <f t="shared" si="3"/>
        <v>0.16766200000000001</v>
      </c>
      <c r="AM21" s="84">
        <f t="shared" si="4"/>
        <v>0</v>
      </c>
      <c r="AN21" s="84">
        <f t="shared" si="5"/>
        <v>0</v>
      </c>
      <c r="AO21" s="84">
        <f t="shared" si="6"/>
        <v>0</v>
      </c>
      <c r="AP21" s="85">
        <f>IF((ROUND(AL21-AH21,7))&lt;0,0,IF(AM21&gt;=1,"DQ",IF(AN21&gt;=1,VLOOKUP(AN21,[1]PENALTY!$A$2:$B$60,2),1)))</f>
        <v>0</v>
      </c>
      <c r="AQ21" s="86">
        <v>0</v>
      </c>
      <c r="AR21" s="87">
        <f t="shared" si="7"/>
        <v>75</v>
      </c>
      <c r="AS21" s="89">
        <f t="shared" si="8"/>
        <v>0</v>
      </c>
      <c r="AT21" s="89">
        <f t="shared" si="9"/>
        <v>0</v>
      </c>
      <c r="AU21" s="89">
        <f t="shared" si="10"/>
        <v>1</v>
      </c>
      <c r="AV21" s="89">
        <f t="shared" si="11"/>
        <v>1</v>
      </c>
      <c r="AW21" s="89">
        <f t="shared" si="12"/>
        <v>14</v>
      </c>
    </row>
    <row r="22" spans="1:49" ht="18" customHeight="1">
      <c r="A22" s="74">
        <v>16</v>
      </c>
      <c r="C22" s="74"/>
      <c r="D22" s="75">
        <f>'[1]ENTRY LIST 3'!E22</f>
        <v>214</v>
      </c>
      <c r="E22" s="75" t="str">
        <f>'[1]ENTRY LIST 3'!F22</f>
        <v>BONOMELLI</v>
      </c>
      <c r="F22" s="75" t="str">
        <f>'[1]ENTRY LIST 3'!G22</f>
        <v>Alessio</v>
      </c>
      <c r="G22" s="75" t="str">
        <f>'[1]ENTRY LIST 3'!H22</f>
        <v>ITALY</v>
      </c>
      <c r="H22" s="75">
        <f>'[1]ENTRY LIST 3'!I22</f>
        <v>2004</v>
      </c>
      <c r="I22" s="75" t="str">
        <f>'[1]ENTRY LIST 3'!J22</f>
        <v>039-00111</v>
      </c>
      <c r="J22" s="75" t="str">
        <f>'[1]ENTRY LIST 3'!K22</f>
        <v>Monty 20"</v>
      </c>
      <c r="K22" s="77">
        <v>3</v>
      </c>
      <c r="L22" s="77">
        <v>5</v>
      </c>
      <c r="M22" s="77">
        <v>3</v>
      </c>
      <c r="N22" s="77">
        <v>5</v>
      </c>
      <c r="O22" s="77">
        <v>5</v>
      </c>
      <c r="P22" s="77">
        <v>5</v>
      </c>
      <c r="Q22" s="77">
        <v>5</v>
      </c>
      <c r="R22" s="77">
        <v>5</v>
      </c>
      <c r="S22" s="78"/>
      <c r="T22" s="78"/>
      <c r="U22" s="79">
        <f t="shared" si="0"/>
        <v>36</v>
      </c>
      <c r="V22" s="77">
        <v>5</v>
      </c>
      <c r="W22" s="77">
        <v>5</v>
      </c>
      <c r="X22" s="77">
        <v>5</v>
      </c>
      <c r="Y22" s="77">
        <v>5</v>
      </c>
      <c r="Z22" s="77">
        <v>5</v>
      </c>
      <c r="AA22" s="77">
        <v>5</v>
      </c>
      <c r="AB22" s="77">
        <v>5</v>
      </c>
      <c r="AC22" s="77">
        <v>5</v>
      </c>
      <c r="AD22" s="78"/>
      <c r="AE22" s="78"/>
      <c r="AF22" s="79">
        <f t="shared" si="1"/>
        <v>40</v>
      </c>
      <c r="AG22" s="79">
        <f t="shared" si="2"/>
        <v>76</v>
      </c>
      <c r="AH22" s="80">
        <v>0.1875</v>
      </c>
      <c r="AI22" s="81">
        <v>0</v>
      </c>
      <c r="AJ22" s="82">
        <v>0.35555555555555557</v>
      </c>
      <c r="AK22" s="82">
        <v>0.46876157407407404</v>
      </c>
      <c r="AL22" s="83">
        <f t="shared" si="3"/>
        <v>0.113206</v>
      </c>
      <c r="AM22" s="84">
        <f t="shared" si="4"/>
        <v>0</v>
      </c>
      <c r="AN22" s="84">
        <f t="shared" si="5"/>
        <v>0</v>
      </c>
      <c r="AO22" s="84">
        <f t="shared" si="6"/>
        <v>0</v>
      </c>
      <c r="AP22" s="85">
        <f>IF((ROUND(AL22-AH22,7))&lt;0,0,IF(AM22&gt;=1,"DQ",IF(AN22&gt;=1,VLOOKUP(AN22,[1]PENALTY!$A$2:$B$60,2),1)))</f>
        <v>0</v>
      </c>
      <c r="AQ22" s="86">
        <v>0</v>
      </c>
      <c r="AR22" s="87">
        <f t="shared" si="7"/>
        <v>76</v>
      </c>
      <c r="AS22" s="89">
        <f t="shared" si="8"/>
        <v>0</v>
      </c>
      <c r="AT22" s="89">
        <f t="shared" si="9"/>
        <v>0</v>
      </c>
      <c r="AU22" s="89">
        <f t="shared" si="10"/>
        <v>0</v>
      </c>
      <c r="AV22" s="89">
        <f t="shared" si="11"/>
        <v>2</v>
      </c>
      <c r="AW22" s="89">
        <f t="shared" si="12"/>
        <v>14</v>
      </c>
    </row>
    <row r="23" spans="1:49" ht="18" customHeight="1">
      <c r="A23" s="74">
        <v>17</v>
      </c>
      <c r="C23" s="74"/>
      <c r="D23" s="75">
        <f>'[1]ENTRY LIST 3'!E8</f>
        <v>200</v>
      </c>
      <c r="E23" s="75" t="str">
        <f>'[1]ENTRY LIST 3'!F8</f>
        <v>LESTANG CAUBET</v>
      </c>
      <c r="F23" s="75" t="str">
        <f>'[1]ENTRY LIST 3'!G8</f>
        <v>Jordi</v>
      </c>
      <c r="G23" s="75" t="str">
        <f>'[1]ENTRY LIST 3'!H8</f>
        <v>ANDORRA</v>
      </c>
      <c r="H23" s="75">
        <f>'[1]ENTRY LIST 3'!I8</f>
        <v>2005</v>
      </c>
      <c r="I23" s="75" t="str">
        <f>'[1]ENTRY LIST 3'!J8</f>
        <v>376-00007</v>
      </c>
      <c r="J23" s="76" t="s">
        <v>37</v>
      </c>
      <c r="K23" s="77">
        <v>5</v>
      </c>
      <c r="L23" s="77">
        <v>5</v>
      </c>
      <c r="M23" s="77">
        <v>5</v>
      </c>
      <c r="N23" s="77">
        <v>5</v>
      </c>
      <c r="O23" s="77">
        <v>5</v>
      </c>
      <c r="P23" s="77">
        <v>5</v>
      </c>
      <c r="Q23" s="77">
        <v>5</v>
      </c>
      <c r="R23" s="77">
        <v>5</v>
      </c>
      <c r="S23" s="78"/>
      <c r="T23" s="78"/>
      <c r="U23" s="79">
        <f t="shared" si="0"/>
        <v>40</v>
      </c>
      <c r="V23" s="77">
        <v>2</v>
      </c>
      <c r="W23" s="77">
        <v>5</v>
      </c>
      <c r="X23" s="77">
        <v>5</v>
      </c>
      <c r="Y23" s="77">
        <v>5</v>
      </c>
      <c r="Z23" s="77">
        <v>5</v>
      </c>
      <c r="AA23" s="77">
        <v>5</v>
      </c>
      <c r="AB23" s="77">
        <v>5</v>
      </c>
      <c r="AC23" s="77">
        <v>5</v>
      </c>
      <c r="AD23" s="78"/>
      <c r="AE23" s="78"/>
      <c r="AF23" s="79">
        <f t="shared" si="1"/>
        <v>37</v>
      </c>
      <c r="AG23" s="79">
        <f t="shared" si="2"/>
        <v>77</v>
      </c>
      <c r="AH23" s="80">
        <v>0.1875</v>
      </c>
      <c r="AI23" s="81">
        <v>0</v>
      </c>
      <c r="AJ23" s="82">
        <v>0.3611111111111111</v>
      </c>
      <c r="AK23" s="82">
        <v>0.52027777777777773</v>
      </c>
      <c r="AL23" s="83">
        <f t="shared" si="3"/>
        <v>0.15916669999999999</v>
      </c>
      <c r="AM23" s="84">
        <f t="shared" si="4"/>
        <v>0</v>
      </c>
      <c r="AN23" s="84">
        <f t="shared" si="5"/>
        <v>0</v>
      </c>
      <c r="AO23" s="84">
        <f t="shared" si="6"/>
        <v>0</v>
      </c>
      <c r="AP23" s="85">
        <f>IF((ROUND(AL23-AH23,7))&lt;0,0,IF(AM23&gt;=1,"DQ",IF(AN23&gt;=1,VLOOKUP(AN23,[1]PENALTY!$A$2:$B$60,2),1)))</f>
        <v>0</v>
      </c>
      <c r="AQ23" s="86">
        <v>0</v>
      </c>
      <c r="AR23" s="87">
        <f t="shared" si="7"/>
        <v>77</v>
      </c>
      <c r="AS23" s="89">
        <f t="shared" si="8"/>
        <v>0</v>
      </c>
      <c r="AT23" s="89">
        <f t="shared" si="9"/>
        <v>0</v>
      </c>
      <c r="AU23" s="89">
        <f t="shared" si="10"/>
        <v>1</v>
      </c>
      <c r="AV23" s="89">
        <f t="shared" si="11"/>
        <v>0</v>
      </c>
      <c r="AW23" s="89">
        <f t="shared" si="12"/>
        <v>15</v>
      </c>
    </row>
    <row r="24" spans="1:49" ht="18" customHeight="1">
      <c r="A24" s="74">
        <v>18</v>
      </c>
      <c r="C24" s="74"/>
      <c r="D24" s="75">
        <f>'[1]ENTRY LIST 3'!E9</f>
        <v>201</v>
      </c>
      <c r="E24" s="75" t="str">
        <f>'[1]ENTRY LIST 3'!F9</f>
        <v>VALL INGLES</v>
      </c>
      <c r="F24" s="75" t="str">
        <f>'[1]ENTRY LIST 3'!G9</f>
        <v>Gaudi</v>
      </c>
      <c r="G24" s="75" t="str">
        <f>'[1]ENTRY LIST 3'!H9</f>
        <v>ANDORRA</v>
      </c>
      <c r="H24" s="75">
        <f>'[1]ENTRY LIST 3'!I9</f>
        <v>2004</v>
      </c>
      <c r="I24" s="75" t="str">
        <f>'[1]ENTRY LIST 3'!J9</f>
        <v>376-00006</v>
      </c>
      <c r="J24" s="76" t="s">
        <v>37</v>
      </c>
      <c r="K24" s="77">
        <v>5</v>
      </c>
      <c r="L24" s="77">
        <v>5</v>
      </c>
      <c r="M24" s="77">
        <v>5</v>
      </c>
      <c r="N24" s="77">
        <v>5</v>
      </c>
      <c r="O24" s="77">
        <v>5</v>
      </c>
      <c r="P24" s="77">
        <v>5</v>
      </c>
      <c r="Q24" s="77">
        <v>5</v>
      </c>
      <c r="R24" s="77">
        <v>5</v>
      </c>
      <c r="S24" s="78"/>
      <c r="T24" s="78"/>
      <c r="U24" s="79">
        <f t="shared" si="0"/>
        <v>40</v>
      </c>
      <c r="V24" s="77">
        <v>5</v>
      </c>
      <c r="W24" s="77">
        <v>5</v>
      </c>
      <c r="X24" s="77">
        <v>5</v>
      </c>
      <c r="Y24" s="77">
        <v>5</v>
      </c>
      <c r="Z24" s="77">
        <v>5</v>
      </c>
      <c r="AA24" s="77">
        <v>5</v>
      </c>
      <c r="AB24" s="77">
        <v>5</v>
      </c>
      <c r="AC24" s="77">
        <v>5</v>
      </c>
      <c r="AD24" s="78"/>
      <c r="AE24" s="78"/>
      <c r="AF24" s="79">
        <f t="shared" si="1"/>
        <v>40</v>
      </c>
      <c r="AG24" s="79">
        <f t="shared" si="2"/>
        <v>80</v>
      </c>
      <c r="AH24" s="80">
        <v>0.1875</v>
      </c>
      <c r="AI24" s="81">
        <v>0</v>
      </c>
      <c r="AJ24" s="82">
        <v>0.37083333333333335</v>
      </c>
      <c r="AK24" s="82">
        <v>0.53490740740740739</v>
      </c>
      <c r="AL24" s="83">
        <f t="shared" si="3"/>
        <v>0.1640741</v>
      </c>
      <c r="AM24" s="84">
        <f t="shared" si="4"/>
        <v>0</v>
      </c>
      <c r="AN24" s="84">
        <f t="shared" si="5"/>
        <v>0</v>
      </c>
      <c r="AO24" s="84">
        <f t="shared" si="6"/>
        <v>0</v>
      </c>
      <c r="AP24" s="85">
        <f>IF((ROUND(AL24-AH24,7))&lt;0,0,IF(AM24&gt;=1,"DQ",IF(AN24&gt;=1,VLOOKUP(AN24,[1]PENALTY!$A$2:$B$60,2),1)))</f>
        <v>0</v>
      </c>
      <c r="AQ24" s="86">
        <v>0</v>
      </c>
      <c r="AR24" s="87">
        <f t="shared" si="7"/>
        <v>80</v>
      </c>
      <c r="AS24" s="89">
        <f t="shared" si="8"/>
        <v>0</v>
      </c>
      <c r="AT24" s="89">
        <f t="shared" si="9"/>
        <v>0</v>
      </c>
      <c r="AU24" s="89">
        <f t="shared" si="10"/>
        <v>0</v>
      </c>
      <c r="AV24" s="89">
        <f t="shared" si="11"/>
        <v>0</v>
      </c>
      <c r="AW24" s="89">
        <f t="shared" si="12"/>
        <v>16</v>
      </c>
    </row>
  </sheetData>
  <printOptions horizontalCentered="1"/>
  <pageMargins left="0" right="0" top="1.1811023622047245" bottom="0" header="0.51181102362204722" footer="0.51181102362204722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A19"/>
  <sheetViews>
    <sheetView topLeftCell="A4" workbookViewId="0">
      <pane xSplit="6" topLeftCell="AK1" activePane="topRight" state="frozen"/>
      <selection activeCell="B10" sqref="B10"/>
      <selection pane="topRight" sqref="A1:AW19"/>
    </sheetView>
  </sheetViews>
  <sheetFormatPr baseColWidth="10" defaultColWidth="9" defaultRowHeight="13.2"/>
  <cols>
    <col min="1" max="1" width="3.21875" style="94" customWidth="1"/>
    <col min="2" max="2" width="1.6640625" customWidth="1"/>
    <col min="3" max="3" width="3.6640625" style="93" customWidth="1"/>
    <col min="4" max="4" width="4.33203125" customWidth="1"/>
    <col min="5" max="5" width="18.21875" customWidth="1"/>
    <col min="6" max="6" width="13.6640625" customWidth="1"/>
    <col min="7" max="7" width="12.33203125" customWidth="1"/>
    <col min="8" max="8" width="7.6640625" customWidth="1"/>
    <col min="9" max="9" width="11.6640625" customWidth="1"/>
    <col min="10" max="10" width="15.109375" customWidth="1"/>
    <col min="11" max="11" width="3.44140625" style="93" customWidth="1"/>
    <col min="12" max="12" width="3.6640625" style="93" customWidth="1"/>
    <col min="13" max="13" width="3.44140625" style="93" customWidth="1"/>
    <col min="14" max="15" width="3.6640625" style="93" customWidth="1"/>
    <col min="16" max="16" width="4" style="93" customWidth="1"/>
    <col min="17" max="17" width="3.6640625" style="93" customWidth="1"/>
    <col min="18" max="18" width="3.88671875" style="93" customWidth="1"/>
    <col min="19" max="19" width="3.77734375" style="93" hidden="1" customWidth="1"/>
    <col min="20" max="20" width="3.6640625" style="93" hidden="1" customWidth="1"/>
    <col min="21" max="21" width="4.6640625" customWidth="1"/>
    <col min="22" max="22" width="3.88671875" style="93" customWidth="1"/>
    <col min="23" max="24" width="3.6640625" style="93" customWidth="1"/>
    <col min="25" max="25" width="3.77734375" style="93" customWidth="1"/>
    <col min="26" max="28" width="3.6640625" style="93" customWidth="1"/>
    <col min="29" max="29" width="3.77734375" style="93" customWidth="1"/>
    <col min="30" max="31" width="3.6640625" style="94" hidden="1" customWidth="1"/>
    <col min="32" max="33" width="4.6640625" customWidth="1"/>
    <col min="34" max="34" width="9" style="29"/>
    <col min="35" max="35" width="9" style="95"/>
    <col min="36" max="36" width="9.44140625" style="31" bestFit="1" customWidth="1"/>
    <col min="37" max="37" width="10.109375" style="95" bestFit="1" customWidth="1"/>
    <col min="38" max="38" width="9" style="96"/>
    <col min="39" max="41" width="4.109375" style="96" customWidth="1"/>
    <col min="42" max="42" width="4.109375" customWidth="1"/>
    <col min="43" max="43" width="3.88671875" style="93" customWidth="1"/>
    <col min="45" max="45" width="3.6640625" style="35" customWidth="1"/>
    <col min="46" max="46" width="3.88671875" style="35" customWidth="1"/>
    <col min="47" max="48" width="3.6640625" style="35" customWidth="1"/>
    <col min="49" max="49" width="3.77734375" style="35" customWidth="1"/>
    <col min="50" max="50" width="2.44140625" customWidth="1"/>
  </cols>
  <sheetData>
    <row r="1" spans="1:53" s="4" customFormat="1" ht="28.2">
      <c r="A1" s="1"/>
      <c r="B1" s="2"/>
      <c r="C1" s="3" t="s">
        <v>0</v>
      </c>
      <c r="F1" s="5"/>
      <c r="G1" s="6"/>
      <c r="H1" s="6"/>
      <c r="I1" s="5"/>
      <c r="K1" s="7"/>
      <c r="L1" s="7"/>
      <c r="M1" s="7"/>
    </row>
    <row r="2" spans="1:53" s="15" customFormat="1" ht="13.5" customHeight="1">
      <c r="A2" s="8"/>
      <c r="B2" s="9"/>
      <c r="C2" s="10" t="s">
        <v>1</v>
      </c>
      <c r="D2" s="11"/>
      <c r="E2" s="12"/>
      <c r="F2" s="12"/>
      <c r="G2" s="11"/>
      <c r="H2" s="11"/>
      <c r="I2" s="11"/>
      <c r="J2" s="10"/>
      <c r="K2" s="13"/>
      <c r="L2" s="14"/>
      <c r="M2" s="14"/>
      <c r="N2" s="14"/>
    </row>
    <row r="3" spans="1:53" s="16" customFormat="1" ht="12">
      <c r="A3" s="18"/>
      <c r="C3" s="17"/>
      <c r="K3" s="17"/>
      <c r="L3" s="17"/>
      <c r="M3" s="17"/>
      <c r="N3" s="17"/>
      <c r="O3" s="17"/>
      <c r="P3" s="17"/>
      <c r="Q3" s="17"/>
      <c r="R3" s="17"/>
      <c r="S3" s="17"/>
      <c r="T3" s="17"/>
      <c r="V3" s="17"/>
      <c r="W3" s="17"/>
      <c r="X3" s="17"/>
      <c r="Y3" s="17"/>
      <c r="Z3" s="17"/>
      <c r="AA3" s="17"/>
      <c r="AB3" s="17"/>
      <c r="AC3" s="17"/>
      <c r="AD3" s="18"/>
      <c r="AE3" s="18"/>
      <c r="AH3" s="17"/>
      <c r="AI3" s="19"/>
      <c r="AJ3" s="19"/>
      <c r="AK3" s="19"/>
      <c r="AL3" s="20"/>
      <c r="AM3" s="20"/>
      <c r="AN3" s="20"/>
      <c r="AO3" s="20"/>
      <c r="AQ3" s="17"/>
      <c r="AS3" s="21"/>
      <c r="AT3" s="21"/>
      <c r="AU3" s="21"/>
      <c r="AV3" s="21"/>
      <c r="AW3" s="21"/>
    </row>
    <row r="4" spans="1:53" s="22" customFormat="1">
      <c r="A4" s="30"/>
      <c r="C4" s="97" t="s">
        <v>38</v>
      </c>
      <c r="D4" s="98"/>
      <c r="E4" s="99"/>
      <c r="F4" s="26"/>
      <c r="G4" s="27"/>
      <c r="H4" s="28"/>
      <c r="I4" s="27"/>
      <c r="J4" s="28"/>
      <c r="K4" s="29"/>
      <c r="L4" s="29"/>
      <c r="M4" s="29"/>
      <c r="N4" s="29"/>
      <c r="O4" s="29"/>
      <c r="P4" s="29"/>
      <c r="Q4" s="29"/>
      <c r="R4" s="29"/>
      <c r="S4" s="29"/>
      <c r="T4" s="29"/>
      <c r="V4" s="29"/>
      <c r="W4" s="29"/>
      <c r="X4" s="29"/>
      <c r="Y4" s="29"/>
      <c r="Z4" s="29"/>
      <c r="AA4" s="29"/>
      <c r="AB4" s="29"/>
      <c r="AC4" s="29"/>
      <c r="AD4" s="30"/>
      <c r="AE4" s="30"/>
      <c r="AH4" s="29"/>
      <c r="AI4" s="31"/>
      <c r="AJ4" s="31"/>
      <c r="AK4" s="31"/>
      <c r="AL4" s="28"/>
      <c r="AM4" s="28"/>
      <c r="AN4" s="28"/>
      <c r="AO4" s="28"/>
      <c r="AP4" s="32"/>
      <c r="AQ4" s="33"/>
      <c r="AR4" s="32"/>
      <c r="AS4" s="34"/>
      <c r="AT4" s="34"/>
      <c r="AU4" s="35"/>
      <c r="AV4" s="35"/>
      <c r="AW4" s="35"/>
    </row>
    <row r="5" spans="1:53" s="16" customFormat="1" ht="12">
      <c r="A5" s="100"/>
      <c r="C5" s="37"/>
      <c r="D5" s="38" t="s">
        <v>3</v>
      </c>
      <c r="E5" s="39"/>
      <c r="F5" s="40"/>
      <c r="G5" s="41"/>
      <c r="H5" s="42"/>
      <c r="I5" s="41"/>
      <c r="J5" s="42"/>
      <c r="K5" s="43" t="s">
        <v>4</v>
      </c>
      <c r="L5" s="44"/>
      <c r="M5" s="44"/>
      <c r="N5" s="44"/>
      <c r="O5" s="44"/>
      <c r="P5" s="44"/>
      <c r="Q5" s="44"/>
      <c r="R5" s="44"/>
      <c r="S5" s="44"/>
      <c r="T5" s="44"/>
      <c r="U5" s="38" t="s">
        <v>5</v>
      </c>
      <c r="V5" s="44" t="s">
        <v>6</v>
      </c>
      <c r="W5" s="44"/>
      <c r="X5" s="44"/>
      <c r="Y5" s="44"/>
      <c r="Z5" s="44"/>
      <c r="AA5" s="44"/>
      <c r="AB5" s="44"/>
      <c r="AC5" s="44"/>
      <c r="AD5" s="45"/>
      <c r="AE5" s="45"/>
      <c r="AF5" s="38" t="s">
        <v>7</v>
      </c>
      <c r="AG5" s="46" t="s">
        <v>8</v>
      </c>
      <c r="AH5" s="43" t="s">
        <v>9</v>
      </c>
      <c r="AI5" s="47"/>
      <c r="AJ5" s="47"/>
      <c r="AK5" s="47"/>
      <c r="AL5" s="48"/>
      <c r="AM5" s="49"/>
      <c r="AN5" s="50" t="s">
        <v>10</v>
      </c>
      <c r="AO5" s="51"/>
      <c r="AP5" s="52" t="s">
        <v>11</v>
      </c>
      <c r="AQ5" s="53"/>
      <c r="AR5" s="38" t="s">
        <v>12</v>
      </c>
      <c r="AS5" s="54"/>
      <c r="AT5" s="55"/>
      <c r="AU5" s="56"/>
      <c r="AV5" s="55"/>
      <c r="AW5" s="56"/>
    </row>
    <row r="6" spans="1:53" s="16" customFormat="1" ht="12">
      <c r="A6" s="101" t="s">
        <v>13</v>
      </c>
      <c r="C6" s="58" t="s">
        <v>14</v>
      </c>
      <c r="D6" s="59" t="s">
        <v>15</v>
      </c>
      <c r="E6" s="60" t="s">
        <v>16</v>
      </c>
      <c r="F6" s="61" t="s">
        <v>17</v>
      </c>
      <c r="G6" s="62" t="s">
        <v>18</v>
      </c>
      <c r="H6" s="62" t="s">
        <v>19</v>
      </c>
      <c r="I6" s="62" t="s">
        <v>20</v>
      </c>
      <c r="J6" s="62" t="s">
        <v>21</v>
      </c>
      <c r="K6" s="63">
        <v>21</v>
      </c>
      <c r="L6" s="63">
        <v>22</v>
      </c>
      <c r="M6" s="63">
        <v>23</v>
      </c>
      <c r="N6" s="63">
        <v>24</v>
      </c>
      <c r="O6" s="63">
        <v>25</v>
      </c>
      <c r="P6" s="63">
        <v>26</v>
      </c>
      <c r="Q6" s="63">
        <v>27</v>
      </c>
      <c r="R6" s="63">
        <v>28</v>
      </c>
      <c r="S6" s="63" t="s">
        <v>22</v>
      </c>
      <c r="T6" s="63" t="s">
        <v>22</v>
      </c>
      <c r="U6" s="64" t="s">
        <v>23</v>
      </c>
      <c r="V6" s="63">
        <v>21</v>
      </c>
      <c r="W6" s="63">
        <v>22</v>
      </c>
      <c r="X6" s="63">
        <v>23</v>
      </c>
      <c r="Y6" s="63">
        <v>24</v>
      </c>
      <c r="Z6" s="63">
        <v>25</v>
      </c>
      <c r="AA6" s="63">
        <v>26</v>
      </c>
      <c r="AB6" s="63">
        <v>27</v>
      </c>
      <c r="AC6" s="63">
        <v>28</v>
      </c>
      <c r="AD6" s="65" t="s">
        <v>22</v>
      </c>
      <c r="AE6" s="65" t="s">
        <v>22</v>
      </c>
      <c r="AF6" s="64" t="s">
        <v>23</v>
      </c>
      <c r="AG6" s="64" t="s">
        <v>24</v>
      </c>
      <c r="AH6" s="66" t="s">
        <v>25</v>
      </c>
      <c r="AI6" s="67" t="s">
        <v>26</v>
      </c>
      <c r="AJ6" s="63" t="s">
        <v>27</v>
      </c>
      <c r="AK6" s="63" t="s">
        <v>28</v>
      </c>
      <c r="AL6" s="68" t="s">
        <v>29</v>
      </c>
      <c r="AM6" s="69" t="s">
        <v>30</v>
      </c>
      <c r="AN6" s="69" t="s">
        <v>31</v>
      </c>
      <c r="AO6" s="69" t="s">
        <v>32</v>
      </c>
      <c r="AP6" s="70" t="s">
        <v>33</v>
      </c>
      <c r="AQ6" s="71" t="s">
        <v>34</v>
      </c>
      <c r="AR6" s="59" t="s">
        <v>35</v>
      </c>
      <c r="AS6" s="72" t="s">
        <v>36</v>
      </c>
      <c r="AT6" s="73">
        <v>1</v>
      </c>
      <c r="AU6" s="72">
        <v>2</v>
      </c>
      <c r="AV6" s="73">
        <v>3</v>
      </c>
      <c r="AW6" s="72">
        <v>5</v>
      </c>
    </row>
    <row r="7" spans="1:53" s="22" customFormat="1" ht="18" customHeight="1">
      <c r="A7" s="74">
        <v>1</v>
      </c>
      <c r="B7" s="16"/>
      <c r="C7" s="74"/>
      <c r="D7" s="75">
        <f>'[1]ENTRY LIST 3'!E69</f>
        <v>189</v>
      </c>
      <c r="E7" s="75" t="str">
        <f>'[1]ENTRY LIST 3'!F69</f>
        <v>MONTALVO MILA</v>
      </c>
      <c r="F7" s="75" t="str">
        <f>'[1]ENTRY LIST 3'!G69</f>
        <v>Alejandro</v>
      </c>
      <c r="G7" s="75" t="str">
        <f>'[1]ENTRY LIST 3'!H69</f>
        <v>SPAIN</v>
      </c>
      <c r="H7" s="75">
        <f>'[1]ENTRY LIST 3'!I69</f>
        <v>2000</v>
      </c>
      <c r="I7" s="75" t="str">
        <f>'[1]ENTRY LIST 3'!J69</f>
        <v>034-45003</v>
      </c>
      <c r="J7" s="76" t="s">
        <v>37</v>
      </c>
      <c r="K7" s="77">
        <v>0</v>
      </c>
      <c r="L7" s="77">
        <v>0</v>
      </c>
      <c r="M7" s="77">
        <v>5</v>
      </c>
      <c r="N7" s="77">
        <v>1</v>
      </c>
      <c r="O7" s="77">
        <v>0</v>
      </c>
      <c r="P7" s="77">
        <v>0</v>
      </c>
      <c r="Q7" s="77">
        <v>1</v>
      </c>
      <c r="R7" s="77">
        <v>0</v>
      </c>
      <c r="S7" s="78"/>
      <c r="T7" s="78"/>
      <c r="U7" s="79">
        <f t="shared" ref="U7:U18" si="0">SUM(K7:T7)</f>
        <v>7</v>
      </c>
      <c r="V7" s="77">
        <v>0</v>
      </c>
      <c r="W7" s="77">
        <v>1</v>
      </c>
      <c r="X7" s="77">
        <v>0</v>
      </c>
      <c r="Y7" s="77">
        <v>0</v>
      </c>
      <c r="Z7" s="77">
        <v>0</v>
      </c>
      <c r="AA7" s="77">
        <v>0</v>
      </c>
      <c r="AB7" s="77">
        <v>2</v>
      </c>
      <c r="AC7" s="77">
        <v>0</v>
      </c>
      <c r="AD7" s="78"/>
      <c r="AE7" s="78"/>
      <c r="AF7" s="79">
        <f t="shared" ref="AF7:AF18" si="1">SUM(V7:AE7)</f>
        <v>3</v>
      </c>
      <c r="AG7" s="79">
        <f t="shared" ref="AG7:AG19" si="2">AF7+U7</f>
        <v>10</v>
      </c>
      <c r="AH7" s="80">
        <v>0.1875</v>
      </c>
      <c r="AI7" s="81">
        <v>0</v>
      </c>
      <c r="AJ7" s="82">
        <v>0.39027777777777778</v>
      </c>
      <c r="AK7" s="82">
        <v>0.55252314814814818</v>
      </c>
      <c r="AL7" s="83">
        <f t="shared" ref="AL7:AL19" si="3">ROUND(AK7-AJ7-AI7,7)</f>
        <v>0.16224540000000001</v>
      </c>
      <c r="AM7" s="84">
        <f t="shared" ref="AM7:AM19" si="4">IF((AL7-AH7)&lt;0,0,HOUR(AL7-AH7))</f>
        <v>0</v>
      </c>
      <c r="AN7" s="84">
        <f t="shared" ref="AN7:AN19" si="5">IF((AL7-AH7)&lt;0,0,MINUTE(AL7-AH7))</f>
        <v>0</v>
      </c>
      <c r="AO7" s="84">
        <f t="shared" ref="AO7:AO19" si="6">IF((AL7-AH7)&lt;0,0,SECOND(AL7-AH7))</f>
        <v>0</v>
      </c>
      <c r="AP7" s="85">
        <f>IF((ROUND(AL7-AH7,7))&lt;0,0,IF(AM7&gt;=1,"DQ",IF(AN7&gt;=1,VLOOKUP(AN7,[1]PENALTY!$A$2:$B$60,2),1)))</f>
        <v>0</v>
      </c>
      <c r="AQ7" s="86">
        <v>0</v>
      </c>
      <c r="AR7" s="87">
        <f t="shared" ref="AR7:AR19" si="7">AG7+AP7+AQ7</f>
        <v>10</v>
      </c>
      <c r="AS7" s="88">
        <f t="shared" ref="AS7:AS19" si="8">COUNTIF(K7:R7,"0")+COUNTIF(V7:AC7,"0")</f>
        <v>11</v>
      </c>
      <c r="AT7" s="89">
        <f t="shared" ref="AT7:AT19" si="9">COUNTIF(K7:R7,"1")+COUNTIF(V7:AC7,"1")</f>
        <v>3</v>
      </c>
      <c r="AU7" s="90">
        <f t="shared" ref="AU7:AU19" si="10">COUNTIF(K7:R7,"2")+COUNTIF(V7:AC7,"2")</f>
        <v>1</v>
      </c>
      <c r="AV7" s="89">
        <f t="shared" ref="AV7:AV19" si="11">COUNTIF(K7:R7,"3")+COUNTIF(V7:AC7,"3")</f>
        <v>0</v>
      </c>
      <c r="AW7" s="90">
        <f t="shared" ref="AW7:AW19" si="12">COUNTIF(K7:R7,"5")+COUNTIF(V7:AC7,"5")</f>
        <v>1</v>
      </c>
      <c r="AX7" s="91"/>
      <c r="AY7" s="92"/>
      <c r="AZ7" s="92"/>
      <c r="BA7" s="92"/>
    </row>
    <row r="8" spans="1:53" s="22" customFormat="1" ht="18" customHeight="1">
      <c r="A8" s="74">
        <v>2</v>
      </c>
      <c r="B8" s="16"/>
      <c r="C8" s="74"/>
      <c r="D8" s="75">
        <f>'[1]ENTRY LIST 3'!E66</f>
        <v>186</v>
      </c>
      <c r="E8" s="75" t="str">
        <f>'[1]ENTRY LIST 3'!F66</f>
        <v>ROLLS</v>
      </c>
      <c r="F8" s="75" t="str">
        <f>'[1]ENTRY LIST 3'!G66</f>
        <v>Charlie</v>
      </c>
      <c r="G8" s="75" t="str">
        <f>'[1]ENTRY LIST 3'!H66</f>
        <v>GB</v>
      </c>
      <c r="H8" s="75">
        <f>'[1]ENTRY LIST 3'!I66</f>
        <v>2001</v>
      </c>
      <c r="I8" s="75" t="str">
        <f>'[1]ENTRY LIST 3'!J66</f>
        <v>O44-12004</v>
      </c>
      <c r="J8" s="75" t="str">
        <f>'[1]ENTRY LIST 3'!K66</f>
        <v>Monty/20"</v>
      </c>
      <c r="K8" s="77">
        <v>0</v>
      </c>
      <c r="L8" s="77">
        <v>0</v>
      </c>
      <c r="M8" s="77">
        <v>0</v>
      </c>
      <c r="N8" s="77">
        <v>1</v>
      </c>
      <c r="O8" s="77">
        <v>0</v>
      </c>
      <c r="P8" s="77">
        <v>0</v>
      </c>
      <c r="Q8" s="77">
        <v>3</v>
      </c>
      <c r="R8" s="77">
        <v>0</v>
      </c>
      <c r="S8" s="78"/>
      <c r="T8" s="78"/>
      <c r="U8" s="79">
        <f t="shared" si="0"/>
        <v>4</v>
      </c>
      <c r="V8" s="77">
        <v>2</v>
      </c>
      <c r="W8" s="77">
        <v>2</v>
      </c>
      <c r="X8" s="77">
        <v>0</v>
      </c>
      <c r="Y8" s="77">
        <v>1</v>
      </c>
      <c r="Z8" s="77">
        <v>1</v>
      </c>
      <c r="AA8" s="77">
        <v>0</v>
      </c>
      <c r="AB8" s="77">
        <v>5</v>
      </c>
      <c r="AC8" s="77">
        <v>0</v>
      </c>
      <c r="AD8" s="78"/>
      <c r="AE8" s="78"/>
      <c r="AF8" s="79">
        <f t="shared" si="1"/>
        <v>11</v>
      </c>
      <c r="AG8" s="79">
        <f t="shared" si="2"/>
        <v>15</v>
      </c>
      <c r="AH8" s="80">
        <v>0.1875</v>
      </c>
      <c r="AI8" s="81">
        <v>0</v>
      </c>
      <c r="AJ8" s="82">
        <v>0.39444444444444443</v>
      </c>
      <c r="AK8" s="82">
        <v>0.55488425925925922</v>
      </c>
      <c r="AL8" s="83">
        <f t="shared" si="3"/>
        <v>0.16043979999999999</v>
      </c>
      <c r="AM8" s="84">
        <f t="shared" si="4"/>
        <v>0</v>
      </c>
      <c r="AN8" s="84">
        <f t="shared" si="5"/>
        <v>0</v>
      </c>
      <c r="AO8" s="84">
        <f t="shared" si="6"/>
        <v>0</v>
      </c>
      <c r="AP8" s="85">
        <f>IF((ROUND(AL8-AH8,7))&lt;0,0,IF(AM8&gt;=1,"DQ",IF(AN8&gt;=1,VLOOKUP(AN8,[1]PENALTY!$A$2:$B$60,2),1)))</f>
        <v>0</v>
      </c>
      <c r="AQ8" s="86">
        <v>0</v>
      </c>
      <c r="AR8" s="87">
        <f t="shared" si="7"/>
        <v>15</v>
      </c>
      <c r="AS8" s="88">
        <f t="shared" si="8"/>
        <v>9</v>
      </c>
      <c r="AT8" s="89">
        <f t="shared" si="9"/>
        <v>3</v>
      </c>
      <c r="AU8" s="90">
        <f t="shared" si="10"/>
        <v>2</v>
      </c>
      <c r="AV8" s="89">
        <f t="shared" si="11"/>
        <v>1</v>
      </c>
      <c r="AW8" s="90">
        <f t="shared" si="12"/>
        <v>1</v>
      </c>
      <c r="AX8" s="91"/>
      <c r="AY8" s="92"/>
      <c r="AZ8" s="92"/>
      <c r="BA8" s="92"/>
    </row>
    <row r="9" spans="1:53" s="22" customFormat="1" ht="18" customHeight="1">
      <c r="A9" s="74">
        <v>3</v>
      </c>
      <c r="B9" s="16"/>
      <c r="C9" s="74"/>
      <c r="D9" s="75">
        <f>'[1]ENTRY LIST 3'!E61</f>
        <v>181</v>
      </c>
      <c r="E9" s="75" t="str">
        <f>'[1]ENTRY LIST 3'!F61</f>
        <v>TRUEBA TIO</v>
      </c>
      <c r="F9" s="75" t="str">
        <f>'[1]ENTRY LIST 3'!G61</f>
        <v>Gerard</v>
      </c>
      <c r="G9" s="75" t="str">
        <f>'[1]ENTRY LIST 3'!H61</f>
        <v>CATALONIA</v>
      </c>
      <c r="H9" s="75">
        <f>'[1]ENTRY LIST 3'!I61</f>
        <v>2001</v>
      </c>
      <c r="I9" s="75" t="str">
        <f>'[1]ENTRY LIST 3'!J61</f>
        <v>034-08401</v>
      </c>
      <c r="J9" s="76" t="s">
        <v>37</v>
      </c>
      <c r="K9" s="77">
        <v>1</v>
      </c>
      <c r="L9" s="77">
        <v>0</v>
      </c>
      <c r="M9" s="77">
        <v>1</v>
      </c>
      <c r="N9" s="77">
        <v>5</v>
      </c>
      <c r="O9" s="77">
        <v>0</v>
      </c>
      <c r="P9" s="77">
        <v>2</v>
      </c>
      <c r="Q9" s="77">
        <v>3</v>
      </c>
      <c r="R9" s="77">
        <v>0</v>
      </c>
      <c r="S9" s="78"/>
      <c r="T9" s="78"/>
      <c r="U9" s="79">
        <f t="shared" si="0"/>
        <v>12</v>
      </c>
      <c r="V9" s="77">
        <v>2</v>
      </c>
      <c r="W9" s="77">
        <v>1</v>
      </c>
      <c r="X9" s="77">
        <v>1</v>
      </c>
      <c r="Y9" s="77">
        <v>2</v>
      </c>
      <c r="Z9" s="77">
        <v>1</v>
      </c>
      <c r="AA9" s="77">
        <v>0</v>
      </c>
      <c r="AB9" s="77">
        <v>2</v>
      </c>
      <c r="AC9" s="77">
        <v>0</v>
      </c>
      <c r="AD9" s="78"/>
      <c r="AE9" s="78"/>
      <c r="AF9" s="79">
        <f t="shared" si="1"/>
        <v>9</v>
      </c>
      <c r="AG9" s="79">
        <f t="shared" si="2"/>
        <v>21</v>
      </c>
      <c r="AH9" s="80">
        <v>0.1875</v>
      </c>
      <c r="AI9" s="81">
        <v>0</v>
      </c>
      <c r="AJ9" s="82">
        <v>0.3888888888888889</v>
      </c>
      <c r="AK9" s="82">
        <v>0.55118055555555556</v>
      </c>
      <c r="AL9" s="83">
        <f t="shared" si="3"/>
        <v>0.16229170000000001</v>
      </c>
      <c r="AM9" s="84">
        <f t="shared" si="4"/>
        <v>0</v>
      </c>
      <c r="AN9" s="84">
        <f t="shared" si="5"/>
        <v>0</v>
      </c>
      <c r="AO9" s="84">
        <f t="shared" si="6"/>
        <v>0</v>
      </c>
      <c r="AP9" s="85">
        <f>IF((ROUND(AL9-AH9,7))&lt;0,0,IF(AM9&gt;=1,"DQ",IF(AN9&gt;=1,VLOOKUP(AN9,[1]PENALTY!$A$2:$B$60,2),1)))</f>
        <v>0</v>
      </c>
      <c r="AQ9" s="86">
        <v>0</v>
      </c>
      <c r="AR9" s="87">
        <f t="shared" si="7"/>
        <v>21</v>
      </c>
      <c r="AS9" s="88">
        <f t="shared" si="8"/>
        <v>5</v>
      </c>
      <c r="AT9" s="89">
        <f t="shared" si="9"/>
        <v>5</v>
      </c>
      <c r="AU9" s="90">
        <f t="shared" si="10"/>
        <v>4</v>
      </c>
      <c r="AV9" s="89">
        <f t="shared" si="11"/>
        <v>1</v>
      </c>
      <c r="AW9" s="90">
        <f t="shared" si="12"/>
        <v>1</v>
      </c>
      <c r="AX9" s="91"/>
      <c r="AY9" s="92"/>
      <c r="AZ9" s="92"/>
      <c r="BA9" s="92"/>
    </row>
    <row r="10" spans="1:53" s="22" customFormat="1" ht="18" customHeight="1">
      <c r="A10" s="74">
        <v>4</v>
      </c>
      <c r="B10" s="16"/>
      <c r="C10" s="74"/>
      <c r="D10" s="75">
        <f>'[1]ENTRY LIST 3'!E67</f>
        <v>187</v>
      </c>
      <c r="E10" s="75" t="str">
        <f>'[1]ENTRY LIST 3'!F67</f>
        <v>MOREWOOD</v>
      </c>
      <c r="F10" s="75" t="str">
        <f>'[1]ENTRY LIST 3'!G67</f>
        <v>Adam</v>
      </c>
      <c r="G10" s="75" t="str">
        <f>'[1]ENTRY LIST 3'!H67</f>
        <v>GB</v>
      </c>
      <c r="H10" s="75">
        <f>'[1]ENTRY LIST 3'!I67</f>
        <v>2002</v>
      </c>
      <c r="I10" s="75" t="str">
        <f>'[1]ENTRY LIST 3'!J67</f>
        <v>O44-12001</v>
      </c>
      <c r="J10" s="75" t="str">
        <f>'[1]ENTRY LIST 3'!K67</f>
        <v>Monty/20"</v>
      </c>
      <c r="K10" s="77">
        <v>1</v>
      </c>
      <c r="L10" s="77">
        <v>1</v>
      </c>
      <c r="M10" s="77">
        <v>5</v>
      </c>
      <c r="N10" s="77">
        <v>5</v>
      </c>
      <c r="O10" s="77">
        <v>1</v>
      </c>
      <c r="P10" s="77">
        <v>0</v>
      </c>
      <c r="Q10" s="77">
        <v>3</v>
      </c>
      <c r="R10" s="77">
        <v>0</v>
      </c>
      <c r="S10" s="78"/>
      <c r="T10" s="78"/>
      <c r="U10" s="79">
        <f t="shared" si="0"/>
        <v>16</v>
      </c>
      <c r="V10" s="77">
        <v>1</v>
      </c>
      <c r="W10" s="77">
        <v>2</v>
      </c>
      <c r="X10" s="77">
        <v>5</v>
      </c>
      <c r="Y10" s="77">
        <v>1</v>
      </c>
      <c r="Z10" s="77">
        <v>1</v>
      </c>
      <c r="AA10" s="77">
        <v>0</v>
      </c>
      <c r="AB10" s="77">
        <v>1</v>
      </c>
      <c r="AC10" s="77">
        <v>0</v>
      </c>
      <c r="AD10" s="78"/>
      <c r="AE10" s="78"/>
      <c r="AF10" s="79">
        <f t="shared" si="1"/>
        <v>11</v>
      </c>
      <c r="AG10" s="79">
        <f t="shared" si="2"/>
        <v>27</v>
      </c>
      <c r="AH10" s="80">
        <v>0.1875</v>
      </c>
      <c r="AI10" s="81">
        <v>0</v>
      </c>
      <c r="AJ10" s="82">
        <v>0.38472222222222219</v>
      </c>
      <c r="AK10" s="82">
        <v>0.54972222222222222</v>
      </c>
      <c r="AL10" s="83">
        <f t="shared" si="3"/>
        <v>0.16500000000000001</v>
      </c>
      <c r="AM10" s="84">
        <f t="shared" si="4"/>
        <v>0</v>
      </c>
      <c r="AN10" s="84">
        <f t="shared" si="5"/>
        <v>0</v>
      </c>
      <c r="AO10" s="84">
        <f t="shared" si="6"/>
        <v>0</v>
      </c>
      <c r="AP10" s="85">
        <f>IF((ROUND(AL10-AH10,7))&lt;0,0,IF(AM10&gt;=1,"DQ",IF(AN10&gt;=1,VLOOKUP(AN10,[1]PENALTY!$A$2:$B$60,2),1)))</f>
        <v>0</v>
      </c>
      <c r="AQ10" s="86">
        <v>0</v>
      </c>
      <c r="AR10" s="87">
        <f t="shared" si="7"/>
        <v>27</v>
      </c>
      <c r="AS10" s="88">
        <f t="shared" si="8"/>
        <v>4</v>
      </c>
      <c r="AT10" s="89">
        <f t="shared" si="9"/>
        <v>7</v>
      </c>
      <c r="AU10" s="90">
        <f t="shared" si="10"/>
        <v>1</v>
      </c>
      <c r="AV10" s="89">
        <f t="shared" si="11"/>
        <v>1</v>
      </c>
      <c r="AW10" s="90">
        <f t="shared" si="12"/>
        <v>3</v>
      </c>
      <c r="AX10" s="91"/>
      <c r="AY10" s="92"/>
      <c r="AZ10" s="92"/>
      <c r="BA10" s="92"/>
    </row>
    <row r="11" spans="1:53" s="22" customFormat="1" ht="18" customHeight="1">
      <c r="A11" s="74">
        <v>5</v>
      </c>
      <c r="B11" s="16"/>
      <c r="C11" s="74"/>
      <c r="D11" s="75">
        <f>'[1]ENTRY LIST 3'!E71</f>
        <v>191</v>
      </c>
      <c r="E11" s="75" t="str">
        <f>'[1]ENTRY LIST 3'!F71</f>
        <v>GIL CAMPOS</v>
      </c>
      <c r="F11" s="75" t="str">
        <f>'[1]ENTRY LIST 3'!G71</f>
        <v>Uriel</v>
      </c>
      <c r="G11" s="75" t="str">
        <f>'[1]ENTRY LIST 3'!H71</f>
        <v>SPAIN</v>
      </c>
      <c r="H11" s="75">
        <f>'[1]ENTRY LIST 3'!I71</f>
        <v>2000</v>
      </c>
      <c r="I11" s="75" t="str">
        <f>'[1]ENTRY LIST 3'!J71</f>
        <v>034-44061</v>
      </c>
      <c r="J11" s="76" t="s">
        <v>37</v>
      </c>
      <c r="K11" s="77">
        <v>5</v>
      </c>
      <c r="L11" s="77">
        <v>2</v>
      </c>
      <c r="M11" s="77">
        <v>0</v>
      </c>
      <c r="N11" s="77">
        <v>5</v>
      </c>
      <c r="O11" s="77">
        <v>3</v>
      </c>
      <c r="P11" s="77">
        <v>5</v>
      </c>
      <c r="Q11" s="77">
        <v>5</v>
      </c>
      <c r="R11" s="77">
        <v>0</v>
      </c>
      <c r="S11" s="78"/>
      <c r="T11" s="78"/>
      <c r="U11" s="79">
        <f t="shared" si="0"/>
        <v>25</v>
      </c>
      <c r="V11" s="77">
        <v>3</v>
      </c>
      <c r="W11" s="77">
        <v>1</v>
      </c>
      <c r="X11" s="77">
        <v>0</v>
      </c>
      <c r="Y11" s="77">
        <v>5</v>
      </c>
      <c r="Z11" s="77">
        <v>5</v>
      </c>
      <c r="AA11" s="77">
        <v>2</v>
      </c>
      <c r="AB11" s="77">
        <v>5</v>
      </c>
      <c r="AC11" s="77">
        <v>0</v>
      </c>
      <c r="AD11" s="78"/>
      <c r="AE11" s="78"/>
      <c r="AF11" s="79">
        <f t="shared" si="1"/>
        <v>21</v>
      </c>
      <c r="AG11" s="79">
        <f t="shared" si="2"/>
        <v>46</v>
      </c>
      <c r="AH11" s="80">
        <v>0.1875</v>
      </c>
      <c r="AI11" s="81">
        <v>0</v>
      </c>
      <c r="AJ11" s="82">
        <v>0.3833333333333333</v>
      </c>
      <c r="AK11" s="82">
        <v>0.55004629629629631</v>
      </c>
      <c r="AL11" s="83">
        <f t="shared" si="3"/>
        <v>0.166713</v>
      </c>
      <c r="AM11" s="84">
        <f t="shared" si="4"/>
        <v>0</v>
      </c>
      <c r="AN11" s="84">
        <f t="shared" si="5"/>
        <v>0</v>
      </c>
      <c r="AO11" s="84">
        <f t="shared" si="6"/>
        <v>0</v>
      </c>
      <c r="AP11" s="85">
        <f>IF((ROUND(AL11-AH11,7))&lt;0,0,IF(AM11&gt;=1,"DQ",IF(AN11&gt;=1,VLOOKUP(AN11,[1]PENALTY!$A$2:$B$60,2),1)))</f>
        <v>0</v>
      </c>
      <c r="AQ11" s="86">
        <v>0</v>
      </c>
      <c r="AR11" s="87">
        <f t="shared" si="7"/>
        <v>46</v>
      </c>
      <c r="AS11" s="88">
        <f t="shared" si="8"/>
        <v>4</v>
      </c>
      <c r="AT11" s="89">
        <f t="shared" si="9"/>
        <v>1</v>
      </c>
      <c r="AU11" s="90">
        <f t="shared" si="10"/>
        <v>2</v>
      </c>
      <c r="AV11" s="89">
        <f t="shared" si="11"/>
        <v>2</v>
      </c>
      <c r="AW11" s="90">
        <f t="shared" si="12"/>
        <v>7</v>
      </c>
      <c r="AX11" s="91"/>
      <c r="AY11" s="92"/>
      <c r="AZ11" s="92"/>
      <c r="BA11" s="92"/>
    </row>
    <row r="12" spans="1:53" s="22" customFormat="1" ht="18" customHeight="1">
      <c r="A12" s="74">
        <v>6</v>
      </c>
      <c r="B12" s="16"/>
      <c r="C12" s="74"/>
      <c r="D12" s="75">
        <f>'[1]ENTRY LIST 3'!E72</f>
        <v>192</v>
      </c>
      <c r="E12" s="75" t="str">
        <f>'[1]ENTRY LIST 3'!F72</f>
        <v>GUIMERA GASULLA</v>
      </c>
      <c r="F12" s="75" t="str">
        <f>'[1]ENTRY LIST 3'!G72</f>
        <v>Raul</v>
      </c>
      <c r="G12" s="75" t="str">
        <f>'[1]ENTRY LIST 3'!H72</f>
        <v>SPAIN</v>
      </c>
      <c r="H12" s="75">
        <f>'[1]ENTRY LIST 3'!I72</f>
        <v>2001</v>
      </c>
      <c r="I12" s="75" t="str">
        <f>'[1]ENTRY LIST 3'!J72</f>
        <v>034-44066</v>
      </c>
      <c r="J12" s="75" t="str">
        <f>'[1]ENTRY LIST 3'!K72</f>
        <v>Monty/20"</v>
      </c>
      <c r="K12" s="77">
        <v>5</v>
      </c>
      <c r="L12" s="77">
        <v>5</v>
      </c>
      <c r="M12" s="77">
        <v>1</v>
      </c>
      <c r="N12" s="77">
        <v>5</v>
      </c>
      <c r="O12" s="77">
        <v>5</v>
      </c>
      <c r="P12" s="77">
        <v>1</v>
      </c>
      <c r="Q12" s="77">
        <v>5</v>
      </c>
      <c r="R12" s="77">
        <v>0</v>
      </c>
      <c r="S12" s="78"/>
      <c r="T12" s="78"/>
      <c r="U12" s="79">
        <f t="shared" si="0"/>
        <v>27</v>
      </c>
      <c r="V12" s="77">
        <v>1</v>
      </c>
      <c r="W12" s="77">
        <v>2</v>
      </c>
      <c r="X12" s="77">
        <v>1</v>
      </c>
      <c r="Y12" s="77">
        <v>5</v>
      </c>
      <c r="Z12" s="77">
        <v>1</v>
      </c>
      <c r="AA12" s="77">
        <v>5</v>
      </c>
      <c r="AB12" s="77">
        <v>5</v>
      </c>
      <c r="AC12" s="77">
        <v>0</v>
      </c>
      <c r="AD12" s="78"/>
      <c r="AE12" s="78"/>
      <c r="AF12" s="79">
        <f t="shared" si="1"/>
        <v>20</v>
      </c>
      <c r="AG12" s="79">
        <f t="shared" si="2"/>
        <v>47</v>
      </c>
      <c r="AH12" s="80">
        <v>0.1875</v>
      </c>
      <c r="AI12" s="81">
        <v>0</v>
      </c>
      <c r="AJ12" s="82">
        <v>0.39166666666666666</v>
      </c>
      <c r="AK12" s="82">
        <v>0.55388888888888888</v>
      </c>
      <c r="AL12" s="83">
        <f t="shared" si="3"/>
        <v>0.16222220000000001</v>
      </c>
      <c r="AM12" s="84">
        <f t="shared" si="4"/>
        <v>0</v>
      </c>
      <c r="AN12" s="84">
        <f t="shared" si="5"/>
        <v>0</v>
      </c>
      <c r="AO12" s="84">
        <f t="shared" si="6"/>
        <v>0</v>
      </c>
      <c r="AP12" s="85">
        <f>IF((ROUND(AL12-AH12,7))&lt;0,0,IF(AM12&gt;=1,"DQ",IF(AN12&gt;=1,VLOOKUP(AN12,[1]PENALTY!$A$2:$B$60,2),1)))</f>
        <v>0</v>
      </c>
      <c r="AQ12" s="86">
        <v>0</v>
      </c>
      <c r="AR12" s="87">
        <f t="shared" si="7"/>
        <v>47</v>
      </c>
      <c r="AS12" s="88">
        <f t="shared" si="8"/>
        <v>2</v>
      </c>
      <c r="AT12" s="89">
        <f t="shared" si="9"/>
        <v>5</v>
      </c>
      <c r="AU12" s="90">
        <f t="shared" si="10"/>
        <v>1</v>
      </c>
      <c r="AV12" s="89">
        <f t="shared" si="11"/>
        <v>0</v>
      </c>
      <c r="AW12" s="90">
        <f t="shared" si="12"/>
        <v>8</v>
      </c>
      <c r="AX12" s="91"/>
      <c r="AY12" s="92"/>
      <c r="AZ12" s="92"/>
      <c r="BA12" s="92"/>
    </row>
    <row r="13" spans="1:53" s="22" customFormat="1" ht="18" customHeight="1">
      <c r="A13" s="74">
        <v>7</v>
      </c>
      <c r="B13" s="16"/>
      <c r="C13" s="74"/>
      <c r="D13" s="75">
        <f>'[1]ENTRY LIST 3'!E64</f>
        <v>184</v>
      </c>
      <c r="E13" s="75" t="str">
        <f>'[1]ENTRY LIST 3'!F64</f>
        <v>POCHTIOL</v>
      </c>
      <c r="F13" s="75" t="str">
        <f>'[1]ENTRY LIST 3'!G64</f>
        <v>Marek</v>
      </c>
      <c r="G13" s="75" t="str">
        <f>'[1]ENTRY LIST 3'!H64</f>
        <v>CZECH</v>
      </c>
      <c r="H13" s="75">
        <f>'[1]ENTRY LIST 3'!I64</f>
        <v>2001</v>
      </c>
      <c r="I13" s="75" t="str">
        <f>'[1]ENTRY LIST 3'!J64</f>
        <v>420-09462</v>
      </c>
      <c r="J13" s="75" t="str">
        <f>'[1]ENTRY LIST 3'!K64</f>
        <v>Monty/20"</v>
      </c>
      <c r="K13" s="77">
        <v>5</v>
      </c>
      <c r="L13" s="77">
        <v>5</v>
      </c>
      <c r="M13" s="77">
        <v>1</v>
      </c>
      <c r="N13" s="77">
        <v>5</v>
      </c>
      <c r="O13" s="77">
        <v>2</v>
      </c>
      <c r="P13" s="77">
        <v>1</v>
      </c>
      <c r="Q13" s="77">
        <v>5</v>
      </c>
      <c r="R13" s="77">
        <v>1</v>
      </c>
      <c r="S13" s="78"/>
      <c r="T13" s="78"/>
      <c r="U13" s="79">
        <f t="shared" si="0"/>
        <v>25</v>
      </c>
      <c r="V13" s="77">
        <v>2</v>
      </c>
      <c r="W13" s="77">
        <v>2</v>
      </c>
      <c r="X13" s="77">
        <v>5</v>
      </c>
      <c r="Y13" s="77">
        <v>5</v>
      </c>
      <c r="Z13" s="77">
        <v>5</v>
      </c>
      <c r="AA13" s="77">
        <v>2</v>
      </c>
      <c r="AB13" s="77">
        <v>5</v>
      </c>
      <c r="AC13" s="77">
        <v>0</v>
      </c>
      <c r="AD13" s="78"/>
      <c r="AE13" s="78"/>
      <c r="AF13" s="79">
        <f t="shared" si="1"/>
        <v>26</v>
      </c>
      <c r="AG13" s="79">
        <f t="shared" si="2"/>
        <v>51</v>
      </c>
      <c r="AH13" s="80">
        <v>0.1875</v>
      </c>
      <c r="AI13" s="81">
        <v>0</v>
      </c>
      <c r="AJ13" s="82">
        <v>0.39583333333333331</v>
      </c>
      <c r="AK13" s="82">
        <v>0.55827546296296293</v>
      </c>
      <c r="AL13" s="83">
        <f t="shared" si="3"/>
        <v>0.16244210000000001</v>
      </c>
      <c r="AM13" s="84">
        <f t="shared" si="4"/>
        <v>0</v>
      </c>
      <c r="AN13" s="84">
        <f t="shared" si="5"/>
        <v>0</v>
      </c>
      <c r="AO13" s="84">
        <f t="shared" si="6"/>
        <v>0</v>
      </c>
      <c r="AP13" s="85">
        <f>IF((ROUND(AL13-AH13,7))&lt;0,0,IF(AM13&gt;=1,"DQ",IF(AN13&gt;=1,VLOOKUP(AN13,[1]PENALTY!$A$2:$B$60,2),1)))</f>
        <v>0</v>
      </c>
      <c r="AQ13" s="86">
        <v>0</v>
      </c>
      <c r="AR13" s="87">
        <f t="shared" si="7"/>
        <v>51</v>
      </c>
      <c r="AS13" s="88">
        <f t="shared" si="8"/>
        <v>1</v>
      </c>
      <c r="AT13" s="89">
        <f t="shared" si="9"/>
        <v>3</v>
      </c>
      <c r="AU13" s="90">
        <f t="shared" si="10"/>
        <v>4</v>
      </c>
      <c r="AV13" s="89">
        <f t="shared" si="11"/>
        <v>0</v>
      </c>
      <c r="AW13" s="90">
        <f t="shared" si="12"/>
        <v>8</v>
      </c>
      <c r="AX13" s="91"/>
      <c r="AY13" s="92"/>
      <c r="AZ13" s="92"/>
      <c r="BA13" s="92"/>
    </row>
    <row r="14" spans="1:53" s="22" customFormat="1" ht="18" customHeight="1">
      <c r="A14" s="74">
        <v>8</v>
      </c>
      <c r="B14" s="16"/>
      <c r="C14" s="74"/>
      <c r="D14" s="75">
        <f>'[1]ENTRY LIST 3'!E63</f>
        <v>183</v>
      </c>
      <c r="E14" s="75" t="str">
        <f>'[1]ENTRY LIST 3'!F63</f>
        <v>MALEK</v>
      </c>
      <c r="F14" s="75" t="str">
        <f>'[1]ENTRY LIST 3'!G63</f>
        <v>Krystof</v>
      </c>
      <c r="G14" s="75" t="str">
        <f>'[1]ENTRY LIST 3'!H63</f>
        <v>CZECH</v>
      </c>
      <c r="H14" s="75">
        <f>'[1]ENTRY LIST 3'!I63</f>
        <v>2000</v>
      </c>
      <c r="I14" s="75" t="str">
        <f>'[1]ENTRY LIST 3'!J63</f>
        <v>420-09388</v>
      </c>
      <c r="J14" s="75" t="str">
        <f>'[1]ENTRY LIST 3'!K63</f>
        <v>Monty/20"</v>
      </c>
      <c r="K14" s="77">
        <v>5</v>
      </c>
      <c r="L14" s="77">
        <v>5</v>
      </c>
      <c r="M14" s="77">
        <v>1</v>
      </c>
      <c r="N14" s="77">
        <v>3</v>
      </c>
      <c r="O14" s="77">
        <v>2</v>
      </c>
      <c r="P14" s="77">
        <v>5</v>
      </c>
      <c r="Q14" s="77">
        <v>5</v>
      </c>
      <c r="R14" s="77">
        <v>0</v>
      </c>
      <c r="S14" s="78"/>
      <c r="T14" s="78"/>
      <c r="U14" s="79">
        <f t="shared" si="0"/>
        <v>26</v>
      </c>
      <c r="V14" s="77">
        <v>2</v>
      </c>
      <c r="W14" s="77">
        <v>5</v>
      </c>
      <c r="X14" s="77">
        <v>5</v>
      </c>
      <c r="Y14" s="77">
        <v>5</v>
      </c>
      <c r="Z14" s="77">
        <v>5</v>
      </c>
      <c r="AA14" s="77">
        <v>1</v>
      </c>
      <c r="AB14" s="77">
        <v>5</v>
      </c>
      <c r="AC14" s="77">
        <v>0</v>
      </c>
      <c r="AD14" s="78"/>
      <c r="AE14" s="78"/>
      <c r="AF14" s="79">
        <f t="shared" si="1"/>
        <v>28</v>
      </c>
      <c r="AG14" s="79">
        <f t="shared" si="2"/>
        <v>54</v>
      </c>
      <c r="AH14" s="80">
        <v>0.1875</v>
      </c>
      <c r="AI14" s="81">
        <v>0</v>
      </c>
      <c r="AJ14" s="82">
        <v>0.38055555555555554</v>
      </c>
      <c r="AK14" s="82">
        <v>0.55756944444444445</v>
      </c>
      <c r="AL14" s="83">
        <f t="shared" si="3"/>
        <v>0.1770139</v>
      </c>
      <c r="AM14" s="84">
        <f t="shared" si="4"/>
        <v>0</v>
      </c>
      <c r="AN14" s="84">
        <f t="shared" si="5"/>
        <v>0</v>
      </c>
      <c r="AO14" s="84">
        <f t="shared" si="6"/>
        <v>0</v>
      </c>
      <c r="AP14" s="85">
        <f>IF((ROUND(AL14-AH14,7))&lt;0,0,IF(AM14&gt;=1,"DQ",IF(AN14&gt;=1,VLOOKUP(AN14,[1]PENALTY!$A$2:$B$60,2),1)))</f>
        <v>0</v>
      </c>
      <c r="AQ14" s="86">
        <v>0</v>
      </c>
      <c r="AR14" s="87">
        <f t="shared" si="7"/>
        <v>54</v>
      </c>
      <c r="AS14" s="88">
        <f t="shared" si="8"/>
        <v>2</v>
      </c>
      <c r="AT14" s="89">
        <f t="shared" si="9"/>
        <v>2</v>
      </c>
      <c r="AU14" s="90">
        <f t="shared" si="10"/>
        <v>2</v>
      </c>
      <c r="AV14" s="89">
        <f t="shared" si="11"/>
        <v>1</v>
      </c>
      <c r="AW14" s="90">
        <f t="shared" si="12"/>
        <v>9</v>
      </c>
      <c r="AX14" s="91"/>
      <c r="AY14" s="92"/>
      <c r="AZ14" s="92"/>
      <c r="BA14" s="92"/>
    </row>
    <row r="15" spans="1:53" s="22" customFormat="1" ht="18" customHeight="1">
      <c r="A15" s="74">
        <v>9</v>
      </c>
      <c r="B15" s="16"/>
      <c r="C15" s="74"/>
      <c r="D15" s="75">
        <f>'[1]ENTRY LIST 3'!E68</f>
        <v>188</v>
      </c>
      <c r="E15" s="75" t="str">
        <f>'[1]ENTRY LIST 3'!F68</f>
        <v>IKEDA</v>
      </c>
      <c r="F15" s="75" t="str">
        <f>'[1]ENTRY LIST 3'!G68</f>
        <v>Ren</v>
      </c>
      <c r="G15" s="75" t="str">
        <f>'[1]ENTRY LIST 3'!H68</f>
        <v>JAPAN</v>
      </c>
      <c r="H15" s="75">
        <f>'[1]ENTRY LIST 3'!I68</f>
        <v>2001</v>
      </c>
      <c r="I15" s="75" t="str">
        <f>'[1]ENTRY LIST 3'!J68</f>
        <v>081-30005</v>
      </c>
      <c r="J15" s="76" t="s">
        <v>37</v>
      </c>
      <c r="K15" s="77">
        <v>5</v>
      </c>
      <c r="L15" s="77">
        <v>5</v>
      </c>
      <c r="M15" s="77">
        <v>2</v>
      </c>
      <c r="N15" s="77">
        <v>5</v>
      </c>
      <c r="O15" s="77">
        <v>5</v>
      </c>
      <c r="P15" s="77">
        <v>5</v>
      </c>
      <c r="Q15" s="77">
        <v>3</v>
      </c>
      <c r="R15" s="77">
        <v>0</v>
      </c>
      <c r="S15" s="78"/>
      <c r="T15" s="78"/>
      <c r="U15" s="79">
        <f t="shared" si="0"/>
        <v>30</v>
      </c>
      <c r="V15" s="77">
        <v>5</v>
      </c>
      <c r="W15" s="77">
        <v>0</v>
      </c>
      <c r="X15" s="77">
        <v>5</v>
      </c>
      <c r="Y15" s="77">
        <v>5</v>
      </c>
      <c r="Z15" s="77">
        <v>5</v>
      </c>
      <c r="AA15" s="77">
        <v>3</v>
      </c>
      <c r="AB15" s="77">
        <v>3</v>
      </c>
      <c r="AC15" s="77">
        <v>0</v>
      </c>
      <c r="AD15" s="78"/>
      <c r="AE15" s="78"/>
      <c r="AF15" s="79">
        <f t="shared" si="1"/>
        <v>26</v>
      </c>
      <c r="AG15" s="79">
        <f t="shared" si="2"/>
        <v>56</v>
      </c>
      <c r="AH15" s="80">
        <v>0.1875</v>
      </c>
      <c r="AI15" s="81">
        <v>0</v>
      </c>
      <c r="AJ15" s="82">
        <v>0.39305555555555555</v>
      </c>
      <c r="AK15" s="82">
        <v>0.55979166666666669</v>
      </c>
      <c r="AL15" s="83">
        <f t="shared" si="3"/>
        <v>0.1667361</v>
      </c>
      <c r="AM15" s="84">
        <f t="shared" si="4"/>
        <v>0</v>
      </c>
      <c r="AN15" s="84">
        <f t="shared" si="5"/>
        <v>0</v>
      </c>
      <c r="AO15" s="84">
        <f t="shared" si="6"/>
        <v>0</v>
      </c>
      <c r="AP15" s="85">
        <f>IF((ROUND(AL15-AH15,7))&lt;0,0,IF(AM15&gt;=1,"DQ",IF(AN15&gt;=1,VLOOKUP(AN15,[1]PENALTY!$A$2:$B$60,2),1)))</f>
        <v>0</v>
      </c>
      <c r="AQ15" s="86">
        <v>0</v>
      </c>
      <c r="AR15" s="87">
        <f t="shared" si="7"/>
        <v>56</v>
      </c>
      <c r="AS15" s="88">
        <f t="shared" si="8"/>
        <v>3</v>
      </c>
      <c r="AT15" s="89">
        <f t="shared" si="9"/>
        <v>0</v>
      </c>
      <c r="AU15" s="90">
        <f t="shared" si="10"/>
        <v>1</v>
      </c>
      <c r="AV15" s="89">
        <f t="shared" si="11"/>
        <v>3</v>
      </c>
      <c r="AW15" s="90">
        <f t="shared" si="12"/>
        <v>9</v>
      </c>
      <c r="AX15" s="91"/>
      <c r="AY15" s="92"/>
      <c r="AZ15" s="92"/>
      <c r="BA15" s="92"/>
    </row>
    <row r="16" spans="1:53" s="22" customFormat="1" ht="18" customHeight="1">
      <c r="A16" s="74">
        <v>10</v>
      </c>
      <c r="B16" s="16"/>
      <c r="C16" s="74"/>
      <c r="D16" s="75">
        <f>'[1]ENTRY LIST 3'!E60</f>
        <v>180</v>
      </c>
      <c r="E16" s="75" t="str">
        <f>'[1]ENTRY LIST 3'!F60</f>
        <v>LASSANCE</v>
      </c>
      <c r="F16" s="75" t="str">
        <f>'[1]ENTRY LIST 3'!G60</f>
        <v>Roman</v>
      </c>
      <c r="G16" s="75" t="str">
        <f>'[1]ENTRY LIST 3'!H60</f>
        <v>BELGIUM</v>
      </c>
      <c r="H16" s="75">
        <f>'[1]ENTRY LIST 3'!I60</f>
        <v>2000</v>
      </c>
      <c r="I16" s="75" t="str">
        <f>'[1]ENTRY LIST 3'!J60</f>
        <v>032-08050</v>
      </c>
      <c r="J16" s="76" t="s">
        <v>37</v>
      </c>
      <c r="K16" s="77">
        <v>5</v>
      </c>
      <c r="L16" s="77">
        <v>5</v>
      </c>
      <c r="M16" s="77">
        <v>3</v>
      </c>
      <c r="N16" s="77">
        <v>5</v>
      </c>
      <c r="O16" s="77">
        <v>5</v>
      </c>
      <c r="P16" s="77">
        <v>3</v>
      </c>
      <c r="Q16" s="77">
        <v>5</v>
      </c>
      <c r="R16" s="77">
        <v>3</v>
      </c>
      <c r="S16" s="78"/>
      <c r="T16" s="78"/>
      <c r="U16" s="79">
        <f t="shared" si="0"/>
        <v>34</v>
      </c>
      <c r="V16" s="77">
        <v>5</v>
      </c>
      <c r="W16" s="77">
        <v>3</v>
      </c>
      <c r="X16" s="77">
        <v>1</v>
      </c>
      <c r="Y16" s="77">
        <v>5</v>
      </c>
      <c r="Z16" s="77">
        <v>1</v>
      </c>
      <c r="AA16" s="77">
        <v>5</v>
      </c>
      <c r="AB16" s="77">
        <v>5</v>
      </c>
      <c r="AC16" s="77">
        <v>0</v>
      </c>
      <c r="AD16" s="78"/>
      <c r="AE16" s="78"/>
      <c r="AF16" s="79">
        <f t="shared" si="1"/>
        <v>25</v>
      </c>
      <c r="AG16" s="79">
        <f t="shared" si="2"/>
        <v>59</v>
      </c>
      <c r="AH16" s="80">
        <v>0.1875</v>
      </c>
      <c r="AI16" s="81">
        <v>0</v>
      </c>
      <c r="AJ16" s="82">
        <v>0.38194444444444442</v>
      </c>
      <c r="AK16" s="82">
        <v>0.54728009259259258</v>
      </c>
      <c r="AL16" s="83">
        <f t="shared" si="3"/>
        <v>0.1653356</v>
      </c>
      <c r="AM16" s="84">
        <f t="shared" si="4"/>
        <v>0</v>
      </c>
      <c r="AN16" s="84">
        <f t="shared" si="5"/>
        <v>0</v>
      </c>
      <c r="AO16" s="84">
        <f t="shared" si="6"/>
        <v>0</v>
      </c>
      <c r="AP16" s="85">
        <f>IF((ROUND(AL16-AH16,7))&lt;0,0,IF(AM16&gt;=1,"DQ",IF(AN16&gt;=1,VLOOKUP(AN16,[1]PENALTY!$A$2:$B$60,2),1)))</f>
        <v>0</v>
      </c>
      <c r="AQ16" s="86">
        <v>0</v>
      </c>
      <c r="AR16" s="87">
        <f t="shared" si="7"/>
        <v>59</v>
      </c>
      <c r="AS16" s="88">
        <f t="shared" si="8"/>
        <v>1</v>
      </c>
      <c r="AT16" s="89">
        <f t="shared" si="9"/>
        <v>2</v>
      </c>
      <c r="AU16" s="90">
        <f t="shared" si="10"/>
        <v>0</v>
      </c>
      <c r="AV16" s="89">
        <f t="shared" si="11"/>
        <v>4</v>
      </c>
      <c r="AW16" s="90">
        <f t="shared" si="12"/>
        <v>9</v>
      </c>
      <c r="AX16" s="91"/>
      <c r="AY16" s="92"/>
      <c r="AZ16" s="92"/>
      <c r="BA16" s="92"/>
    </row>
    <row r="17" spans="1:53" s="22" customFormat="1" ht="18" customHeight="1">
      <c r="A17" s="74">
        <v>11</v>
      </c>
      <c r="B17" s="16"/>
      <c r="C17" s="74"/>
      <c r="D17" s="75">
        <f>'[1]ENTRY LIST 3'!E73</f>
        <v>193</v>
      </c>
      <c r="E17" s="75" t="str">
        <f>'[1]ENTRY LIST 3'!F73</f>
        <v>BEL PONS</v>
      </c>
      <c r="F17" s="75" t="str">
        <f>'[1]ENTRY LIST 3'!G73</f>
        <v>Javier</v>
      </c>
      <c r="G17" s="75" t="str">
        <f>'[1]ENTRY LIST 3'!H73</f>
        <v>SPAIN</v>
      </c>
      <c r="H17" s="75">
        <f>'[1]ENTRY LIST 3'!I73</f>
        <v>2000</v>
      </c>
      <c r="I17" s="75" t="str">
        <f>'[1]ENTRY LIST 3'!J73</f>
        <v>034-44067</v>
      </c>
      <c r="J17" s="75" t="str">
        <f>'[1]ENTRY LIST 3'!K73</f>
        <v>Monty/20"</v>
      </c>
      <c r="K17" s="77">
        <v>5</v>
      </c>
      <c r="L17" s="77">
        <v>2</v>
      </c>
      <c r="M17" s="77">
        <v>5</v>
      </c>
      <c r="N17" s="77">
        <v>5</v>
      </c>
      <c r="O17" s="77">
        <v>5</v>
      </c>
      <c r="P17" s="77">
        <v>1</v>
      </c>
      <c r="Q17" s="77">
        <v>5</v>
      </c>
      <c r="R17" s="77">
        <v>5</v>
      </c>
      <c r="S17" s="78"/>
      <c r="T17" s="78"/>
      <c r="U17" s="79">
        <f t="shared" si="0"/>
        <v>33</v>
      </c>
      <c r="V17" s="77">
        <v>5</v>
      </c>
      <c r="W17" s="77">
        <v>2</v>
      </c>
      <c r="X17" s="77">
        <v>3</v>
      </c>
      <c r="Y17" s="77">
        <v>5</v>
      </c>
      <c r="Z17" s="77">
        <v>5</v>
      </c>
      <c r="AA17" s="77">
        <v>1</v>
      </c>
      <c r="AB17" s="77">
        <v>5</v>
      </c>
      <c r="AC17" s="77">
        <v>5</v>
      </c>
      <c r="AD17" s="78"/>
      <c r="AE17" s="78"/>
      <c r="AF17" s="79">
        <f t="shared" si="1"/>
        <v>31</v>
      </c>
      <c r="AG17" s="79">
        <f t="shared" si="2"/>
        <v>64</v>
      </c>
      <c r="AH17" s="80">
        <v>0.1875</v>
      </c>
      <c r="AI17" s="81">
        <v>0</v>
      </c>
      <c r="AJ17" s="82">
        <v>0.37916666666666665</v>
      </c>
      <c r="AK17" s="82">
        <v>0.54604166666666665</v>
      </c>
      <c r="AL17" s="83">
        <f t="shared" si="3"/>
        <v>0.166875</v>
      </c>
      <c r="AM17" s="84">
        <f t="shared" si="4"/>
        <v>0</v>
      </c>
      <c r="AN17" s="84">
        <f t="shared" si="5"/>
        <v>0</v>
      </c>
      <c r="AO17" s="84">
        <f t="shared" si="6"/>
        <v>0</v>
      </c>
      <c r="AP17" s="85">
        <f>IF((ROUND(AL17-AH17,7))&lt;0,0,IF(AM17&gt;=1,"DQ",IF(AN17&gt;=1,VLOOKUP(AN17,[1]PENALTY!$A$2:$B$60,2),1)))</f>
        <v>0</v>
      </c>
      <c r="AQ17" s="86">
        <v>0</v>
      </c>
      <c r="AR17" s="87">
        <f t="shared" si="7"/>
        <v>64</v>
      </c>
      <c r="AS17" s="88">
        <f t="shared" si="8"/>
        <v>0</v>
      </c>
      <c r="AT17" s="89">
        <f t="shared" si="9"/>
        <v>2</v>
      </c>
      <c r="AU17" s="90">
        <f t="shared" si="10"/>
        <v>2</v>
      </c>
      <c r="AV17" s="89">
        <f t="shared" si="11"/>
        <v>1</v>
      </c>
      <c r="AW17" s="90">
        <f t="shared" si="12"/>
        <v>11</v>
      </c>
      <c r="AX17" s="91"/>
      <c r="AY17" s="92"/>
      <c r="AZ17" s="92"/>
      <c r="BA17" s="92"/>
    </row>
    <row r="18" spans="1:53" s="22" customFormat="1" ht="18" customHeight="1">
      <c r="A18" s="74">
        <v>12</v>
      </c>
      <c r="B18" s="16"/>
      <c r="C18" s="74"/>
      <c r="D18" s="75">
        <f>'[1]ENTRY LIST 3'!E62</f>
        <v>182</v>
      </c>
      <c r="E18" s="75" t="str">
        <f>'[1]ENTRY LIST 3'!F62</f>
        <v>PUJOL MARTINEZ</v>
      </c>
      <c r="F18" s="75" t="str">
        <f>'[1]ENTRY LIST 3'!G62</f>
        <v>Pau</v>
      </c>
      <c r="G18" s="75" t="str">
        <f>'[1]ENTRY LIST 3'!H62</f>
        <v>CATALONIA</v>
      </c>
      <c r="H18" s="75">
        <f>'[1]ENTRY LIST 3'!I62</f>
        <v>2002</v>
      </c>
      <c r="I18" s="75" t="str">
        <f>'[1]ENTRY LIST 3'!J62</f>
        <v>034-17065</v>
      </c>
      <c r="J18" s="75" t="str">
        <f>'[1]ENTRY LIST 3'!K62</f>
        <v>Monty/20"</v>
      </c>
      <c r="K18" s="77">
        <v>5</v>
      </c>
      <c r="L18" s="77">
        <v>5</v>
      </c>
      <c r="M18" s="77">
        <v>5</v>
      </c>
      <c r="N18" s="77">
        <v>5</v>
      </c>
      <c r="O18" s="77">
        <v>5</v>
      </c>
      <c r="P18" s="77">
        <v>5</v>
      </c>
      <c r="Q18" s="77">
        <v>5</v>
      </c>
      <c r="R18" s="77">
        <v>5</v>
      </c>
      <c r="S18" s="78"/>
      <c r="T18" s="78"/>
      <c r="U18" s="79">
        <f t="shared" si="0"/>
        <v>40</v>
      </c>
      <c r="V18" s="77">
        <v>5</v>
      </c>
      <c r="W18" s="77">
        <v>5</v>
      </c>
      <c r="X18" s="77">
        <v>5</v>
      </c>
      <c r="Y18" s="77">
        <v>5</v>
      </c>
      <c r="Z18" s="77">
        <v>5</v>
      </c>
      <c r="AA18" s="77">
        <v>5</v>
      </c>
      <c r="AB18" s="77">
        <v>5</v>
      </c>
      <c r="AC18" s="77">
        <v>5</v>
      </c>
      <c r="AD18" s="78"/>
      <c r="AE18" s="78"/>
      <c r="AF18" s="79">
        <f t="shared" si="1"/>
        <v>40</v>
      </c>
      <c r="AG18" s="79">
        <f t="shared" si="2"/>
        <v>80</v>
      </c>
      <c r="AH18" s="80">
        <v>0.1875</v>
      </c>
      <c r="AI18" s="81">
        <v>0</v>
      </c>
      <c r="AJ18" s="82">
        <v>0.38750000000000001</v>
      </c>
      <c r="AK18" s="82">
        <v>0.5291203703703703</v>
      </c>
      <c r="AL18" s="83">
        <f t="shared" si="3"/>
        <v>0.14162040000000001</v>
      </c>
      <c r="AM18" s="84">
        <f t="shared" si="4"/>
        <v>0</v>
      </c>
      <c r="AN18" s="84">
        <f t="shared" si="5"/>
        <v>0</v>
      </c>
      <c r="AO18" s="84">
        <f t="shared" si="6"/>
        <v>0</v>
      </c>
      <c r="AP18" s="85">
        <f>IF((ROUND(AL18-AH18,7))&lt;0,0,IF(AM18&gt;=1,"DQ",IF(AN18&gt;=1,VLOOKUP(AN18,[1]PENALTY!$A$2:$B$60,2),1)))</f>
        <v>0</v>
      </c>
      <c r="AQ18" s="86">
        <v>0</v>
      </c>
      <c r="AR18" s="102">
        <f t="shared" si="7"/>
        <v>80</v>
      </c>
      <c r="AS18" s="88">
        <f t="shared" si="8"/>
        <v>0</v>
      </c>
      <c r="AT18" s="89">
        <f t="shared" si="9"/>
        <v>0</v>
      </c>
      <c r="AU18" s="90">
        <f t="shared" si="10"/>
        <v>0</v>
      </c>
      <c r="AV18" s="89">
        <f t="shared" si="11"/>
        <v>0</v>
      </c>
      <c r="AW18" s="90">
        <f t="shared" si="12"/>
        <v>16</v>
      </c>
      <c r="AX18" s="91"/>
      <c r="AY18" s="92"/>
      <c r="AZ18" s="92"/>
      <c r="BA18" s="92"/>
    </row>
    <row r="19" spans="1:53" s="22" customFormat="1" ht="18" customHeight="1">
      <c r="A19" s="74">
        <v>13</v>
      </c>
      <c r="B19" s="16"/>
      <c r="C19" s="74"/>
      <c r="D19" s="75">
        <f>'[1]ENTRY LIST 3'!E70</f>
        <v>190</v>
      </c>
      <c r="E19" s="75" t="str">
        <f>'[1]ENTRY LIST 3'!F70</f>
        <v>RODRIGUEZ IRIARTE</v>
      </c>
      <c r="F19" s="75" t="str">
        <f>'[1]ENTRY LIST 3'!G70</f>
        <v>Iker</v>
      </c>
      <c r="G19" s="75" t="str">
        <f>'[1]ENTRY LIST 3'!H70</f>
        <v>SPAIN</v>
      </c>
      <c r="H19" s="75">
        <f>'[1]ENTRY LIST 3'!I70</f>
        <v>2000</v>
      </c>
      <c r="I19" s="75" t="str">
        <f>'[1]ENTRY LIST 3'!J70</f>
        <v>034-20019</v>
      </c>
      <c r="J19" s="76" t="s">
        <v>37</v>
      </c>
      <c r="K19" s="77" t="s">
        <v>39</v>
      </c>
      <c r="L19" s="77" t="s">
        <v>40</v>
      </c>
      <c r="M19" s="77" t="s">
        <v>41</v>
      </c>
      <c r="N19" s="77" t="s">
        <v>42</v>
      </c>
      <c r="O19" s="77" t="s">
        <v>39</v>
      </c>
      <c r="P19" s="77" t="s">
        <v>43</v>
      </c>
      <c r="Q19" s="77" t="s">
        <v>44</v>
      </c>
      <c r="R19" s="77" t="s">
        <v>45</v>
      </c>
      <c r="S19" s="78"/>
      <c r="T19" s="78"/>
      <c r="U19" s="79">
        <v>50</v>
      </c>
      <c r="V19" s="77" t="s">
        <v>39</v>
      </c>
      <c r="W19" s="77" t="s">
        <v>40</v>
      </c>
      <c r="X19" s="77" t="s">
        <v>41</v>
      </c>
      <c r="Y19" s="77" t="s">
        <v>42</v>
      </c>
      <c r="Z19" s="77" t="s">
        <v>39</v>
      </c>
      <c r="AA19" s="77" t="s">
        <v>43</v>
      </c>
      <c r="AB19" s="77" t="s">
        <v>44</v>
      </c>
      <c r="AC19" s="77" t="s">
        <v>45</v>
      </c>
      <c r="AD19" s="78"/>
      <c r="AE19" s="78"/>
      <c r="AF19" s="79">
        <v>50</v>
      </c>
      <c r="AG19" s="79">
        <f t="shared" si="2"/>
        <v>100</v>
      </c>
      <c r="AH19" s="80">
        <v>0.1875</v>
      </c>
      <c r="AI19" s="81">
        <v>0</v>
      </c>
      <c r="AJ19" s="82">
        <v>0</v>
      </c>
      <c r="AK19" s="82">
        <v>0</v>
      </c>
      <c r="AL19" s="83">
        <f t="shared" si="3"/>
        <v>0</v>
      </c>
      <c r="AM19" s="84">
        <f t="shared" si="4"/>
        <v>0</v>
      </c>
      <c r="AN19" s="84">
        <f t="shared" si="5"/>
        <v>0</v>
      </c>
      <c r="AO19" s="84">
        <f t="shared" si="6"/>
        <v>0</v>
      </c>
      <c r="AP19" s="85">
        <f>IF((ROUND(AL19-AH19,7))&lt;0,0,IF(AM19&gt;=1,"DQ",IF(AN19&gt;=1,VLOOKUP(AN19,[1]PENALTY!$A$2:$B$60,2),1)))</f>
        <v>0</v>
      </c>
      <c r="AQ19" s="86">
        <v>0</v>
      </c>
      <c r="AR19" s="87">
        <f t="shared" si="7"/>
        <v>100</v>
      </c>
      <c r="AS19" s="88">
        <f t="shared" si="8"/>
        <v>0</v>
      </c>
      <c r="AT19" s="89">
        <f t="shared" si="9"/>
        <v>0</v>
      </c>
      <c r="AU19" s="90">
        <f t="shared" si="10"/>
        <v>0</v>
      </c>
      <c r="AV19" s="89">
        <f t="shared" si="11"/>
        <v>0</v>
      </c>
      <c r="AW19" s="90">
        <f t="shared" si="12"/>
        <v>0</v>
      </c>
      <c r="AX19" s="91"/>
      <c r="AY19" s="92"/>
      <c r="AZ19" s="92"/>
      <c r="BA19" s="92"/>
    </row>
  </sheetData>
  <printOptions horizontalCentered="1"/>
  <pageMargins left="0" right="0" top="0.98425196850393704" bottom="0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A26"/>
  <sheetViews>
    <sheetView topLeftCell="A13" workbookViewId="0">
      <pane xSplit="6" topLeftCell="AM1" activePane="topRight" state="frozen"/>
      <selection activeCell="B10" sqref="B10"/>
      <selection pane="topRight" sqref="A1:AW26"/>
    </sheetView>
  </sheetViews>
  <sheetFormatPr baseColWidth="10" defaultColWidth="9" defaultRowHeight="13.2"/>
  <cols>
    <col min="1" max="1" width="3.21875" customWidth="1"/>
    <col min="2" max="2" width="1.6640625" customWidth="1"/>
    <col min="3" max="3" width="3.6640625" style="93" customWidth="1"/>
    <col min="4" max="4" width="4.33203125" customWidth="1"/>
    <col min="5" max="5" width="19.6640625" customWidth="1"/>
    <col min="6" max="6" width="13.6640625" customWidth="1"/>
    <col min="7" max="7" width="11.6640625" customWidth="1"/>
    <col min="8" max="8" width="7.6640625" customWidth="1"/>
    <col min="9" max="9" width="11.6640625" customWidth="1"/>
    <col min="10" max="10" width="15.109375" customWidth="1"/>
    <col min="11" max="11" width="3.44140625" style="93" customWidth="1"/>
    <col min="12" max="12" width="3.6640625" style="93" customWidth="1"/>
    <col min="13" max="13" width="3.44140625" style="93" customWidth="1"/>
    <col min="14" max="15" width="3.6640625" style="93" customWidth="1"/>
    <col min="16" max="16" width="4" style="93" customWidth="1"/>
    <col min="17" max="17" width="3.6640625" style="93" customWidth="1"/>
    <col min="18" max="18" width="3.88671875" style="93" customWidth="1"/>
    <col min="19" max="19" width="3.77734375" style="93" hidden="1" customWidth="1"/>
    <col min="20" max="20" width="3.6640625" style="93" hidden="1" customWidth="1"/>
    <col min="21" max="21" width="4.6640625" customWidth="1"/>
    <col min="22" max="22" width="3.88671875" style="93" customWidth="1"/>
    <col min="23" max="24" width="3.6640625" style="93" customWidth="1"/>
    <col min="25" max="25" width="3.77734375" style="93" customWidth="1"/>
    <col min="26" max="28" width="3.6640625" style="93" customWidth="1"/>
    <col min="29" max="29" width="3.77734375" style="93" customWidth="1"/>
    <col min="30" max="31" width="3.6640625" hidden="1" customWidth="1"/>
    <col min="32" max="33" width="4.6640625" customWidth="1"/>
    <col min="34" max="34" width="9" style="29"/>
    <col min="35" max="35" width="9" style="95"/>
    <col min="36" max="36" width="10.109375" style="31" customWidth="1"/>
    <col min="37" max="37" width="10.109375" style="95" bestFit="1" customWidth="1"/>
    <col min="38" max="38" width="9.77734375" style="96" customWidth="1"/>
    <col min="39" max="41" width="4.109375" style="96" customWidth="1"/>
    <col min="42" max="42" width="4.109375" customWidth="1"/>
    <col min="43" max="43" width="4.109375" style="93" customWidth="1"/>
    <col min="44" max="44" width="9" style="94"/>
    <col min="45" max="45" width="3.6640625" style="94" customWidth="1"/>
    <col min="46" max="46" width="3.88671875" style="94" customWidth="1"/>
    <col min="47" max="49" width="3.6640625" style="94" customWidth="1"/>
    <col min="50" max="50" width="2.44140625" customWidth="1"/>
  </cols>
  <sheetData>
    <row r="1" spans="1:53" s="4" customFormat="1" ht="28.2">
      <c r="A1" s="1"/>
      <c r="B1" s="2"/>
      <c r="C1" s="3" t="s">
        <v>0</v>
      </c>
      <c r="F1" s="5"/>
      <c r="G1" s="6"/>
      <c r="H1" s="6"/>
      <c r="I1" s="5"/>
      <c r="K1" s="7"/>
      <c r="L1" s="7"/>
      <c r="M1" s="7"/>
    </row>
    <row r="2" spans="1:53" s="15" customFormat="1" ht="13.5" customHeight="1">
      <c r="A2" s="8"/>
      <c r="B2" s="9"/>
      <c r="C2" s="10" t="s">
        <v>1</v>
      </c>
      <c r="D2" s="11"/>
      <c r="E2" s="12"/>
      <c r="F2" s="12"/>
      <c r="G2" s="11"/>
      <c r="H2" s="11"/>
      <c r="I2" s="11"/>
      <c r="J2" s="10"/>
      <c r="K2" s="13"/>
      <c r="L2" s="14"/>
      <c r="M2" s="14"/>
      <c r="N2" s="14"/>
    </row>
    <row r="3" spans="1:53" s="16" customFormat="1" ht="12">
      <c r="C3" s="17"/>
      <c r="K3" s="17"/>
      <c r="L3" s="17"/>
      <c r="M3" s="17"/>
      <c r="N3" s="17"/>
      <c r="O3" s="17"/>
      <c r="P3" s="17"/>
      <c r="Q3" s="17"/>
      <c r="R3" s="17"/>
      <c r="S3" s="17"/>
      <c r="T3" s="17"/>
      <c r="V3" s="17"/>
      <c r="W3" s="17"/>
      <c r="X3" s="17"/>
      <c r="Y3" s="17"/>
      <c r="Z3" s="17"/>
      <c r="AA3" s="17"/>
      <c r="AB3" s="17"/>
      <c r="AC3" s="17"/>
      <c r="AH3" s="17"/>
      <c r="AI3" s="19"/>
      <c r="AJ3" s="19"/>
      <c r="AK3" s="19"/>
      <c r="AL3" s="20"/>
      <c r="AM3" s="20"/>
      <c r="AN3" s="20"/>
      <c r="AO3" s="20"/>
      <c r="AQ3" s="17"/>
      <c r="AR3" s="18"/>
      <c r="AS3" s="18"/>
      <c r="AT3" s="18"/>
      <c r="AU3" s="18"/>
      <c r="AV3" s="18"/>
      <c r="AW3" s="18"/>
    </row>
    <row r="4" spans="1:53" s="22" customFormat="1">
      <c r="C4" s="103" t="s">
        <v>46</v>
      </c>
      <c r="D4" s="104"/>
      <c r="E4" s="105"/>
      <c r="F4" s="26"/>
      <c r="G4" s="27"/>
      <c r="H4" s="28"/>
      <c r="I4" s="27"/>
      <c r="J4" s="28"/>
      <c r="K4" s="29"/>
      <c r="L4" s="29"/>
      <c r="M4" s="29"/>
      <c r="N4" s="29"/>
      <c r="O4" s="29"/>
      <c r="P4" s="29"/>
      <c r="Q4" s="29"/>
      <c r="R4" s="29"/>
      <c r="S4" s="29"/>
      <c r="T4" s="29"/>
      <c r="V4" s="29"/>
      <c r="W4" s="29"/>
      <c r="X4" s="29"/>
      <c r="Y4" s="29"/>
      <c r="Z4" s="29"/>
      <c r="AA4" s="29"/>
      <c r="AB4" s="29"/>
      <c r="AC4" s="29"/>
      <c r="AH4" s="29"/>
      <c r="AI4" s="31"/>
      <c r="AJ4" s="31"/>
      <c r="AK4" s="31"/>
      <c r="AL4" s="28"/>
      <c r="AM4" s="28"/>
      <c r="AN4" s="28"/>
      <c r="AO4" s="28"/>
      <c r="AP4" s="32"/>
      <c r="AQ4" s="33"/>
      <c r="AR4" s="106"/>
      <c r="AS4" s="106"/>
      <c r="AT4" s="106"/>
      <c r="AU4" s="30"/>
      <c r="AV4" s="30"/>
      <c r="AW4" s="30"/>
    </row>
    <row r="5" spans="1:53" s="16" customFormat="1" ht="12">
      <c r="A5" s="36"/>
      <c r="C5" s="37"/>
      <c r="D5" s="38" t="s">
        <v>3</v>
      </c>
      <c r="E5" s="39"/>
      <c r="F5" s="40"/>
      <c r="G5" s="41"/>
      <c r="H5" s="42"/>
      <c r="I5" s="41"/>
      <c r="J5" s="42"/>
      <c r="K5" s="43" t="s">
        <v>4</v>
      </c>
      <c r="L5" s="44"/>
      <c r="M5" s="44"/>
      <c r="N5" s="44"/>
      <c r="O5" s="44"/>
      <c r="P5" s="44"/>
      <c r="Q5" s="44"/>
      <c r="R5" s="44"/>
      <c r="S5" s="44"/>
      <c r="T5" s="44"/>
      <c r="U5" s="38" t="s">
        <v>5</v>
      </c>
      <c r="V5" s="44" t="s">
        <v>6</v>
      </c>
      <c r="W5" s="44"/>
      <c r="X5" s="44"/>
      <c r="Y5" s="44"/>
      <c r="Z5" s="44"/>
      <c r="AA5" s="44"/>
      <c r="AB5" s="44"/>
      <c r="AC5" s="44"/>
      <c r="AD5" s="107"/>
      <c r="AE5" s="107"/>
      <c r="AF5" s="38" t="s">
        <v>7</v>
      </c>
      <c r="AG5" s="46" t="s">
        <v>8</v>
      </c>
      <c r="AH5" s="43" t="s">
        <v>9</v>
      </c>
      <c r="AI5" s="47"/>
      <c r="AJ5" s="47"/>
      <c r="AK5" s="47"/>
      <c r="AL5" s="48"/>
      <c r="AM5" s="49"/>
      <c r="AN5" s="50" t="s">
        <v>10</v>
      </c>
      <c r="AO5" s="51"/>
      <c r="AP5" s="52" t="s">
        <v>11</v>
      </c>
      <c r="AQ5" s="53"/>
      <c r="AR5" s="108" t="s">
        <v>12</v>
      </c>
      <c r="AS5" s="109"/>
      <c r="AT5" s="110"/>
      <c r="AU5" s="111"/>
      <c r="AV5" s="110"/>
      <c r="AW5" s="111"/>
    </row>
    <row r="6" spans="1:53" s="16" customFormat="1" ht="12">
      <c r="A6" s="57" t="s">
        <v>13</v>
      </c>
      <c r="C6" s="58" t="s">
        <v>14</v>
      </c>
      <c r="D6" s="59" t="s">
        <v>15</v>
      </c>
      <c r="E6" s="60" t="s">
        <v>16</v>
      </c>
      <c r="F6" s="61" t="s">
        <v>17</v>
      </c>
      <c r="G6" s="62" t="s">
        <v>18</v>
      </c>
      <c r="H6" s="62" t="s">
        <v>19</v>
      </c>
      <c r="I6" s="62" t="s">
        <v>20</v>
      </c>
      <c r="J6" s="62" t="s">
        <v>21</v>
      </c>
      <c r="K6" s="63">
        <v>21</v>
      </c>
      <c r="L6" s="63">
        <v>22</v>
      </c>
      <c r="M6" s="63">
        <v>23</v>
      </c>
      <c r="N6" s="63">
        <v>24</v>
      </c>
      <c r="O6" s="63">
        <v>25</v>
      </c>
      <c r="P6" s="63">
        <v>26</v>
      </c>
      <c r="Q6" s="63">
        <v>27</v>
      </c>
      <c r="R6" s="63">
        <v>28</v>
      </c>
      <c r="S6" s="63">
        <v>29</v>
      </c>
      <c r="T6" s="63">
        <v>30</v>
      </c>
      <c r="U6" s="64" t="s">
        <v>23</v>
      </c>
      <c r="V6" s="63">
        <v>21</v>
      </c>
      <c r="W6" s="63">
        <v>22</v>
      </c>
      <c r="X6" s="63">
        <v>23</v>
      </c>
      <c r="Y6" s="63">
        <v>24</v>
      </c>
      <c r="Z6" s="63">
        <v>25</v>
      </c>
      <c r="AA6" s="63">
        <v>26</v>
      </c>
      <c r="AB6" s="63">
        <v>27</v>
      </c>
      <c r="AC6" s="63">
        <v>28</v>
      </c>
      <c r="AD6" s="63">
        <v>29</v>
      </c>
      <c r="AE6" s="63">
        <v>30</v>
      </c>
      <c r="AF6" s="64" t="s">
        <v>23</v>
      </c>
      <c r="AG6" s="64" t="s">
        <v>24</v>
      </c>
      <c r="AH6" s="66" t="s">
        <v>25</v>
      </c>
      <c r="AI6" s="67" t="s">
        <v>26</v>
      </c>
      <c r="AJ6" s="63" t="s">
        <v>27</v>
      </c>
      <c r="AK6" s="63" t="s">
        <v>28</v>
      </c>
      <c r="AL6" s="68" t="s">
        <v>29</v>
      </c>
      <c r="AM6" s="69" t="s">
        <v>30</v>
      </c>
      <c r="AN6" s="69" t="s">
        <v>31</v>
      </c>
      <c r="AO6" s="69" t="s">
        <v>32</v>
      </c>
      <c r="AP6" s="112" t="s">
        <v>33</v>
      </c>
      <c r="AQ6" s="71" t="s">
        <v>34</v>
      </c>
      <c r="AR6" s="113" t="s">
        <v>35</v>
      </c>
      <c r="AS6" s="114" t="s">
        <v>36</v>
      </c>
      <c r="AT6" s="115">
        <v>1</v>
      </c>
      <c r="AU6" s="114">
        <v>2</v>
      </c>
      <c r="AV6" s="115">
        <v>3</v>
      </c>
      <c r="AW6" s="114">
        <v>5</v>
      </c>
    </row>
    <row r="7" spans="1:53" s="22" customFormat="1" ht="18" customHeight="1">
      <c r="A7" s="74">
        <v>1</v>
      </c>
      <c r="B7" s="16"/>
      <c r="C7" s="74"/>
      <c r="D7" s="75">
        <f>'[1]ENTRY LIST 3'!E123</f>
        <v>161</v>
      </c>
      <c r="E7" s="75" t="str">
        <f>'[1]ENTRY LIST 3'!F123</f>
        <v>RIVA</v>
      </c>
      <c r="F7" s="75" t="str">
        <f>'[1]ENTRY LIST 3'!G123</f>
        <v>Andrea</v>
      </c>
      <c r="G7" s="75" t="str">
        <f>'[1]ENTRY LIST 3'!H123</f>
        <v>ITALY</v>
      </c>
      <c r="H7" s="75">
        <f>'[1]ENTRY LIST 3'!I123</f>
        <v>1997</v>
      </c>
      <c r="I7" s="75" t="str">
        <f>'[1]ENTRY LIST 3'!J123</f>
        <v>039-00037</v>
      </c>
      <c r="J7" s="75" t="str">
        <f>'[1]ENTRY LIST 3'!K123</f>
        <v>Monty 20"</v>
      </c>
      <c r="K7" s="116">
        <v>0</v>
      </c>
      <c r="L7" s="116">
        <v>0</v>
      </c>
      <c r="M7" s="116">
        <v>0</v>
      </c>
      <c r="N7" s="116">
        <v>1</v>
      </c>
      <c r="O7" s="116">
        <v>0</v>
      </c>
      <c r="P7" s="116">
        <v>0</v>
      </c>
      <c r="Q7" s="116">
        <v>2</v>
      </c>
      <c r="R7" s="116">
        <v>0</v>
      </c>
      <c r="S7" s="116"/>
      <c r="T7" s="116"/>
      <c r="U7" s="79">
        <f t="shared" ref="U7:U26" si="0">SUM(K7:T7)</f>
        <v>3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2</v>
      </c>
      <c r="AC7" s="116">
        <v>0</v>
      </c>
      <c r="AD7" s="116"/>
      <c r="AE7" s="116"/>
      <c r="AF7" s="79">
        <f t="shared" ref="AF7:AF26" si="1">SUM(V7:AE7)</f>
        <v>2</v>
      </c>
      <c r="AG7" s="79">
        <f t="shared" ref="AG7:AG26" si="2">AF7+U7</f>
        <v>5</v>
      </c>
      <c r="AH7" s="80">
        <v>0.1875</v>
      </c>
      <c r="AI7" s="81">
        <v>0</v>
      </c>
      <c r="AJ7" s="82">
        <v>0.36944444444444446</v>
      </c>
      <c r="AK7" s="82">
        <v>0.54048611111111111</v>
      </c>
      <c r="AL7" s="83">
        <f t="shared" ref="AL7:AL26" si="3">ROUND(AK7-AJ7-AI7,7)</f>
        <v>0.17104169999999999</v>
      </c>
      <c r="AM7" s="84">
        <f t="shared" ref="AM7:AM26" si="4">IF((AL7-AH7)&lt;0,0,HOUR(AL7-AH7))</f>
        <v>0</v>
      </c>
      <c r="AN7" s="84">
        <f t="shared" ref="AN7:AN26" si="5">IF((AL7-AH7)&lt;0,0,MINUTE(AL7-AH7))</f>
        <v>0</v>
      </c>
      <c r="AO7" s="84">
        <f t="shared" ref="AO7:AO26" si="6">IF((AL7-AH7)&lt;0,0,SECOND(AL7-AH7))</f>
        <v>0</v>
      </c>
      <c r="AP7" s="85">
        <f>IF((ROUND(AL7-AH7,7))&lt;0,0,IF(AM7&gt;=1,"DQ",IF(AN7&gt;=1,VLOOKUP(AN7,[1]PENALTY!$A$2:$B$60,2),1)))</f>
        <v>0</v>
      </c>
      <c r="AQ7" s="86">
        <v>0</v>
      </c>
      <c r="AR7" s="78">
        <f t="shared" ref="AR7:AR26" si="7">AG7+AP7+AQ7</f>
        <v>5</v>
      </c>
      <c r="AS7" s="88">
        <f t="shared" ref="AS7:AS26" si="8">COUNTIF(K7:R7,"0")+COUNTIF(V7:AC7,"0")</f>
        <v>13</v>
      </c>
      <c r="AT7" s="89">
        <f t="shared" ref="AT7:AT26" si="9">COUNTIF(K7:R7,"1")+COUNTIF(V7:AC7,"1")</f>
        <v>1</v>
      </c>
      <c r="AU7" s="90">
        <f t="shared" ref="AU7:AU26" si="10">COUNTIF(K7:R7,"2")+COUNTIF(V7:AC7,"2")</f>
        <v>2</v>
      </c>
      <c r="AV7" s="89">
        <f t="shared" ref="AV7:AV26" si="11">COUNTIF(K7:R7,"3")+COUNTIF(V7:AC7,"3")</f>
        <v>0</v>
      </c>
      <c r="AW7" s="90">
        <f t="shared" ref="AW7:AW26" si="12">COUNTIF(K7:R7,"5")+COUNTIF(V7:AC7,"5")</f>
        <v>0</v>
      </c>
      <c r="AX7" s="91"/>
      <c r="AY7" s="92"/>
      <c r="AZ7" s="92"/>
      <c r="BA7" s="92"/>
    </row>
    <row r="8" spans="1:53" s="22" customFormat="1" ht="18" customHeight="1">
      <c r="A8" s="74">
        <v>2</v>
      </c>
      <c r="B8" s="16"/>
      <c r="C8" s="74"/>
      <c r="D8" s="75">
        <f>'[1]ENTRY LIST 3'!E121</f>
        <v>159</v>
      </c>
      <c r="E8" s="75" t="str">
        <f>'[1]ENTRY LIST 3'!F121</f>
        <v>POPELKA</v>
      </c>
      <c r="F8" s="75" t="str">
        <f>'[1]ENTRY LIST 3'!G121</f>
        <v>Matej</v>
      </c>
      <c r="G8" s="75" t="str">
        <f>'[1]ENTRY LIST 3'!H121</f>
        <v>CZECH</v>
      </c>
      <c r="H8" s="75">
        <f>'[1]ENTRY LIST 3'!I121</f>
        <v>1997</v>
      </c>
      <c r="I8" s="75" t="str">
        <f>'[1]ENTRY LIST 3'!J121</f>
        <v>420-09176</v>
      </c>
      <c r="J8" s="75" t="str">
        <f>'[1]ENTRY LIST 3'!K121</f>
        <v>Monty/20"</v>
      </c>
      <c r="K8" s="116">
        <v>0</v>
      </c>
      <c r="L8" s="116">
        <v>1</v>
      </c>
      <c r="M8" s="116">
        <v>0</v>
      </c>
      <c r="N8" s="116">
        <v>1</v>
      </c>
      <c r="O8" s="116">
        <v>5</v>
      </c>
      <c r="P8" s="116">
        <v>0</v>
      </c>
      <c r="Q8" s="116">
        <v>3</v>
      </c>
      <c r="R8" s="116">
        <v>0</v>
      </c>
      <c r="S8" s="116"/>
      <c r="T8" s="116"/>
      <c r="U8" s="79">
        <f t="shared" si="0"/>
        <v>10</v>
      </c>
      <c r="V8" s="116">
        <v>0</v>
      </c>
      <c r="W8" s="116">
        <v>0</v>
      </c>
      <c r="X8" s="116">
        <v>0</v>
      </c>
      <c r="Y8" s="116">
        <v>0</v>
      </c>
      <c r="Z8" s="116">
        <v>2</v>
      </c>
      <c r="AA8" s="116">
        <v>3</v>
      </c>
      <c r="AB8" s="116">
        <v>3</v>
      </c>
      <c r="AC8" s="116">
        <v>0</v>
      </c>
      <c r="AD8" s="116"/>
      <c r="AE8" s="116"/>
      <c r="AF8" s="79">
        <f t="shared" si="1"/>
        <v>8</v>
      </c>
      <c r="AG8" s="79">
        <f t="shared" si="2"/>
        <v>18</v>
      </c>
      <c r="AH8" s="80">
        <v>0.1875</v>
      </c>
      <c r="AI8" s="81">
        <v>0</v>
      </c>
      <c r="AJ8" s="82">
        <v>0.37222222222222223</v>
      </c>
      <c r="AK8" s="82">
        <v>0.54630787037037043</v>
      </c>
      <c r="AL8" s="83">
        <f t="shared" si="3"/>
        <v>0.17408560000000001</v>
      </c>
      <c r="AM8" s="84">
        <f t="shared" si="4"/>
        <v>0</v>
      </c>
      <c r="AN8" s="84">
        <f t="shared" si="5"/>
        <v>0</v>
      </c>
      <c r="AO8" s="84">
        <f t="shared" si="6"/>
        <v>0</v>
      </c>
      <c r="AP8" s="85">
        <f>IF((ROUND(AL8-AH8,7))&lt;0,0,IF(AM8&gt;=1,"DQ",IF(AN8&gt;=1,VLOOKUP(AN8,[1]PENALTY!$A$2:$B$60,2),1)))</f>
        <v>0</v>
      </c>
      <c r="AQ8" s="86">
        <v>0</v>
      </c>
      <c r="AR8" s="78">
        <f t="shared" si="7"/>
        <v>18</v>
      </c>
      <c r="AS8" s="88">
        <f t="shared" si="8"/>
        <v>9</v>
      </c>
      <c r="AT8" s="89">
        <f t="shared" si="9"/>
        <v>2</v>
      </c>
      <c r="AU8" s="90">
        <f t="shared" si="10"/>
        <v>1</v>
      </c>
      <c r="AV8" s="89">
        <f t="shared" si="11"/>
        <v>3</v>
      </c>
      <c r="AW8" s="90">
        <f t="shared" si="12"/>
        <v>1</v>
      </c>
      <c r="AX8" s="91"/>
      <c r="AY8" s="92"/>
      <c r="AZ8" s="92"/>
      <c r="BA8" s="92"/>
    </row>
    <row r="9" spans="1:53" s="22" customFormat="1" ht="18" customHeight="1">
      <c r="A9" s="74">
        <v>3</v>
      </c>
      <c r="B9" s="16"/>
      <c r="C9" s="74"/>
      <c r="D9" s="75">
        <f>'[1]ENTRY LIST 3'!E125</f>
        <v>163</v>
      </c>
      <c r="E9" s="75" t="str">
        <f>'[1]ENTRY LIST 3'!F125</f>
        <v>OHARA</v>
      </c>
      <c r="F9" s="75" t="str">
        <f>'[1]ENTRY LIST 3'!G125</f>
        <v>Soichirou</v>
      </c>
      <c r="G9" s="75" t="str">
        <f>'[1]ENTRY LIST 3'!H125</f>
        <v>JAPAN</v>
      </c>
      <c r="H9" s="75">
        <f>'[1]ENTRY LIST 3'!I125</f>
        <v>1998</v>
      </c>
      <c r="I9" s="75" t="str">
        <f>'[1]ENTRY LIST 3'!J125</f>
        <v>081-20005</v>
      </c>
      <c r="J9" s="75" t="str">
        <f>'[1]ENTRY LIST 3'!K125</f>
        <v>Monty/20"</v>
      </c>
      <c r="K9" s="116">
        <v>0</v>
      </c>
      <c r="L9" s="116">
        <v>0</v>
      </c>
      <c r="M9" s="116">
        <v>5</v>
      </c>
      <c r="N9" s="116">
        <v>3</v>
      </c>
      <c r="O9" s="116">
        <v>5</v>
      </c>
      <c r="P9" s="116">
        <v>0</v>
      </c>
      <c r="Q9" s="116">
        <v>0</v>
      </c>
      <c r="R9" s="116">
        <v>0</v>
      </c>
      <c r="S9" s="116"/>
      <c r="T9" s="116"/>
      <c r="U9" s="79">
        <f t="shared" si="0"/>
        <v>13</v>
      </c>
      <c r="V9" s="116">
        <v>0</v>
      </c>
      <c r="W9" s="116">
        <v>1</v>
      </c>
      <c r="X9" s="116">
        <v>0</v>
      </c>
      <c r="Y9" s="116">
        <v>5</v>
      </c>
      <c r="Z9" s="116">
        <v>0</v>
      </c>
      <c r="AA9" s="116">
        <v>2</v>
      </c>
      <c r="AB9" s="116">
        <v>0</v>
      </c>
      <c r="AC9" s="116">
        <v>0</v>
      </c>
      <c r="AD9" s="116"/>
      <c r="AE9" s="116"/>
      <c r="AF9" s="79">
        <f t="shared" si="1"/>
        <v>8</v>
      </c>
      <c r="AG9" s="79">
        <f t="shared" si="2"/>
        <v>21</v>
      </c>
      <c r="AH9" s="80">
        <v>0.1875</v>
      </c>
      <c r="AI9" s="81">
        <v>0</v>
      </c>
      <c r="AJ9" s="82">
        <v>0.35555555555555557</v>
      </c>
      <c r="AK9" s="82">
        <v>0.53569444444444447</v>
      </c>
      <c r="AL9" s="83">
        <f t="shared" si="3"/>
        <v>0.18013889999999999</v>
      </c>
      <c r="AM9" s="84">
        <f t="shared" si="4"/>
        <v>0</v>
      </c>
      <c r="AN9" s="84">
        <f t="shared" si="5"/>
        <v>0</v>
      </c>
      <c r="AO9" s="84">
        <f t="shared" si="6"/>
        <v>0</v>
      </c>
      <c r="AP9" s="85">
        <f>IF((ROUND(AL9-AH9,7))&lt;0,0,IF(AM9&gt;=1,"DQ",IF(AN9&gt;=1,VLOOKUP(AN9,[1]PENALTY!$A$2:$B$60,2),1)))</f>
        <v>0</v>
      </c>
      <c r="AQ9" s="86">
        <v>0</v>
      </c>
      <c r="AR9" s="78">
        <f t="shared" si="7"/>
        <v>21</v>
      </c>
      <c r="AS9" s="88">
        <f t="shared" si="8"/>
        <v>10</v>
      </c>
      <c r="AT9" s="89">
        <f t="shared" si="9"/>
        <v>1</v>
      </c>
      <c r="AU9" s="90">
        <f t="shared" si="10"/>
        <v>1</v>
      </c>
      <c r="AV9" s="89">
        <f t="shared" si="11"/>
        <v>1</v>
      </c>
      <c r="AW9" s="90">
        <f t="shared" si="12"/>
        <v>3</v>
      </c>
      <c r="AX9" s="91"/>
      <c r="AY9" s="92"/>
      <c r="AZ9" s="92"/>
      <c r="BA9" s="92"/>
    </row>
    <row r="10" spans="1:53" s="22" customFormat="1" ht="18" customHeight="1">
      <c r="A10" s="74">
        <v>4</v>
      </c>
      <c r="B10" s="16"/>
      <c r="C10" s="74"/>
      <c r="D10" s="75">
        <f>'[1]ENTRY LIST 3'!E127</f>
        <v>165</v>
      </c>
      <c r="E10" s="75" t="str">
        <f>'[1]ENTRY LIST 3'!F127</f>
        <v>HLAVATY</v>
      </c>
      <c r="F10" s="75" t="str">
        <f>'[1]ENTRY LIST 3'!G127</f>
        <v>Samuel</v>
      </c>
      <c r="G10" s="75" t="str">
        <f>'[1]ENTRY LIST 3'!H127</f>
        <v>SLOVAKIA</v>
      </c>
      <c r="H10" s="75">
        <f>'[1]ENTRY LIST 3'!I127</f>
        <v>1999</v>
      </c>
      <c r="I10" s="75" t="str">
        <f>'[1]ENTRY LIST 3'!J127</f>
        <v>421-00007</v>
      </c>
      <c r="J10" s="75" t="str">
        <f>'[1]ENTRY LIST 3'!K127</f>
        <v>Monty/20“</v>
      </c>
      <c r="K10" s="116">
        <v>2</v>
      </c>
      <c r="L10" s="116">
        <v>1</v>
      </c>
      <c r="M10" s="116">
        <v>0</v>
      </c>
      <c r="N10" s="116">
        <v>5</v>
      </c>
      <c r="O10" s="116">
        <v>1</v>
      </c>
      <c r="P10" s="116">
        <v>0</v>
      </c>
      <c r="Q10" s="116">
        <v>2</v>
      </c>
      <c r="R10" s="116">
        <v>0</v>
      </c>
      <c r="S10" s="116"/>
      <c r="T10" s="116"/>
      <c r="U10" s="79">
        <f t="shared" si="0"/>
        <v>11</v>
      </c>
      <c r="V10" s="116">
        <v>2</v>
      </c>
      <c r="W10" s="116">
        <v>1</v>
      </c>
      <c r="X10" s="116">
        <v>0</v>
      </c>
      <c r="Y10" s="116">
        <v>3</v>
      </c>
      <c r="Z10" s="116">
        <v>1</v>
      </c>
      <c r="AA10" s="116">
        <v>2</v>
      </c>
      <c r="AB10" s="116">
        <v>2</v>
      </c>
      <c r="AC10" s="116">
        <v>0</v>
      </c>
      <c r="AD10" s="116"/>
      <c r="AE10" s="116"/>
      <c r="AF10" s="79">
        <f t="shared" si="1"/>
        <v>11</v>
      </c>
      <c r="AG10" s="79">
        <f t="shared" si="2"/>
        <v>22</v>
      </c>
      <c r="AH10" s="80">
        <v>0.1875</v>
      </c>
      <c r="AI10" s="81">
        <v>0</v>
      </c>
      <c r="AJ10" s="82">
        <v>0.38055555555555554</v>
      </c>
      <c r="AK10" s="82">
        <v>0.54918981481481477</v>
      </c>
      <c r="AL10" s="83">
        <f t="shared" si="3"/>
        <v>0.16863429999999999</v>
      </c>
      <c r="AM10" s="84">
        <f t="shared" si="4"/>
        <v>0</v>
      </c>
      <c r="AN10" s="84">
        <f t="shared" si="5"/>
        <v>0</v>
      </c>
      <c r="AO10" s="84">
        <f t="shared" si="6"/>
        <v>0</v>
      </c>
      <c r="AP10" s="85">
        <f>IF((ROUND(AL10-AH10,7))&lt;0,0,IF(AM10&gt;=1,"DQ",IF(AN10&gt;=1,VLOOKUP(AN10,[1]PENALTY!$A$2:$B$60,2),1)))</f>
        <v>0</v>
      </c>
      <c r="AQ10" s="86">
        <v>0</v>
      </c>
      <c r="AR10" s="78">
        <f t="shared" si="7"/>
        <v>22</v>
      </c>
      <c r="AS10" s="88">
        <f t="shared" si="8"/>
        <v>5</v>
      </c>
      <c r="AT10" s="89">
        <f t="shared" si="9"/>
        <v>4</v>
      </c>
      <c r="AU10" s="90">
        <f t="shared" si="10"/>
        <v>5</v>
      </c>
      <c r="AV10" s="89">
        <f t="shared" si="11"/>
        <v>1</v>
      </c>
      <c r="AW10" s="90">
        <f t="shared" si="12"/>
        <v>1</v>
      </c>
      <c r="AX10" s="91"/>
      <c r="AY10" s="92"/>
      <c r="AZ10" s="92"/>
      <c r="BA10" s="92"/>
    </row>
    <row r="11" spans="1:53" s="22" customFormat="1" ht="18" customHeight="1">
      <c r="A11" s="74">
        <v>5</v>
      </c>
      <c r="B11" s="16"/>
      <c r="C11" s="74"/>
      <c r="D11" s="75">
        <f>'[1]ENTRY LIST 3'!E126</f>
        <v>164</v>
      </c>
      <c r="E11" s="75" t="str">
        <f>'[1]ENTRY LIST 3'!F126</f>
        <v>DERMAKS</v>
      </c>
      <c r="F11" s="75" t="str">
        <f>'[1]ENTRY LIST 3'!G126</f>
        <v>Arvis</v>
      </c>
      <c r="G11" s="75" t="str">
        <f>'[1]ENTRY LIST 3'!H126</f>
        <v>LATVIA</v>
      </c>
      <c r="H11" s="75">
        <f>'[1]ENTRY LIST 3'!I126</f>
        <v>1998</v>
      </c>
      <c r="I11" s="75" t="str">
        <f>'[1]ENTRY LIST 3'!J126</f>
        <v>371-11001</v>
      </c>
      <c r="J11" s="75" t="str">
        <f>'[1]ENTRY LIST 3'!K126</f>
        <v>Monty/20"</v>
      </c>
      <c r="K11" s="116">
        <v>0</v>
      </c>
      <c r="L11" s="116">
        <v>0</v>
      </c>
      <c r="M11" s="116">
        <v>0</v>
      </c>
      <c r="N11" s="116">
        <v>0</v>
      </c>
      <c r="O11" s="116">
        <v>5</v>
      </c>
      <c r="P11" s="116">
        <v>5</v>
      </c>
      <c r="Q11" s="116">
        <v>5</v>
      </c>
      <c r="R11" s="116">
        <v>0</v>
      </c>
      <c r="S11" s="116"/>
      <c r="T11" s="116"/>
      <c r="U11" s="79">
        <f t="shared" si="0"/>
        <v>15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5</v>
      </c>
      <c r="AB11" s="116">
        <v>3</v>
      </c>
      <c r="AC11" s="116">
        <v>0</v>
      </c>
      <c r="AD11" s="116"/>
      <c r="AE11" s="116"/>
      <c r="AF11" s="79">
        <f t="shared" si="1"/>
        <v>8</v>
      </c>
      <c r="AG11" s="79">
        <f t="shared" si="2"/>
        <v>23</v>
      </c>
      <c r="AH11" s="80">
        <v>0.1875</v>
      </c>
      <c r="AI11" s="81">
        <v>0</v>
      </c>
      <c r="AJ11" s="82">
        <v>0.37916666666666665</v>
      </c>
      <c r="AK11" s="82">
        <v>0.54707175925925922</v>
      </c>
      <c r="AL11" s="83">
        <f t="shared" si="3"/>
        <v>0.1679051</v>
      </c>
      <c r="AM11" s="84">
        <f t="shared" si="4"/>
        <v>0</v>
      </c>
      <c r="AN11" s="84">
        <f t="shared" si="5"/>
        <v>0</v>
      </c>
      <c r="AO11" s="84">
        <f t="shared" si="6"/>
        <v>0</v>
      </c>
      <c r="AP11" s="85">
        <f>IF((ROUND(AL11-AH11,7))&lt;0,0,IF(AM11&gt;=1,"DQ",IF(AN11&gt;=1,VLOOKUP(AN11,[1]PENALTY!$A$2:$B$60,2),1)))</f>
        <v>0</v>
      </c>
      <c r="AQ11" s="86">
        <v>0</v>
      </c>
      <c r="AR11" s="78">
        <f t="shared" si="7"/>
        <v>23</v>
      </c>
      <c r="AS11" s="88">
        <f t="shared" si="8"/>
        <v>11</v>
      </c>
      <c r="AT11" s="89">
        <f t="shared" si="9"/>
        <v>0</v>
      </c>
      <c r="AU11" s="90">
        <f t="shared" si="10"/>
        <v>0</v>
      </c>
      <c r="AV11" s="89">
        <f t="shared" si="11"/>
        <v>1</v>
      </c>
      <c r="AW11" s="90">
        <f t="shared" si="12"/>
        <v>4</v>
      </c>
      <c r="AX11" s="91"/>
      <c r="AY11" s="92"/>
      <c r="AZ11" s="92"/>
      <c r="BA11" s="92"/>
    </row>
    <row r="12" spans="1:53" s="22" customFormat="1" ht="18" customHeight="1">
      <c r="A12" s="74">
        <v>6</v>
      </c>
      <c r="B12" s="16"/>
      <c r="C12" s="74"/>
      <c r="D12" s="75">
        <f>'[1]ENTRY LIST 3'!E128</f>
        <v>166</v>
      </c>
      <c r="E12" s="75" t="str">
        <f>'[1]ENTRY LIST 3'!F128</f>
        <v>IVAN</v>
      </c>
      <c r="F12" s="75" t="str">
        <f>'[1]ENTRY LIST 3'!G128</f>
        <v>Michal</v>
      </c>
      <c r="G12" s="75" t="str">
        <f>'[1]ENTRY LIST 3'!H128</f>
        <v>SLOVAKIA</v>
      </c>
      <c r="H12" s="75">
        <f>'[1]ENTRY LIST 3'!I128</f>
        <v>1997</v>
      </c>
      <c r="I12" s="75" t="str">
        <f>'[1]ENTRY LIST 3'!J128</f>
        <v>421-00016</v>
      </c>
      <c r="J12" s="76" t="s">
        <v>37</v>
      </c>
      <c r="K12" s="116">
        <v>0</v>
      </c>
      <c r="L12" s="116">
        <v>0</v>
      </c>
      <c r="M12" s="116">
        <v>1</v>
      </c>
      <c r="N12" s="116">
        <v>0</v>
      </c>
      <c r="O12" s="116">
        <v>1</v>
      </c>
      <c r="P12" s="116">
        <v>0</v>
      </c>
      <c r="Q12" s="116">
        <v>5</v>
      </c>
      <c r="R12" s="116">
        <v>0</v>
      </c>
      <c r="S12" s="116"/>
      <c r="T12" s="116"/>
      <c r="U12" s="79">
        <f t="shared" si="0"/>
        <v>7</v>
      </c>
      <c r="V12" s="116">
        <v>0</v>
      </c>
      <c r="W12" s="116">
        <v>0</v>
      </c>
      <c r="X12" s="116">
        <v>2</v>
      </c>
      <c r="Y12" s="116">
        <v>1</v>
      </c>
      <c r="Z12" s="116">
        <v>5</v>
      </c>
      <c r="AA12" s="116">
        <v>5</v>
      </c>
      <c r="AB12" s="116">
        <v>5</v>
      </c>
      <c r="AC12" s="116">
        <v>0</v>
      </c>
      <c r="AD12" s="116"/>
      <c r="AE12" s="116"/>
      <c r="AF12" s="79">
        <f t="shared" si="1"/>
        <v>18</v>
      </c>
      <c r="AG12" s="79">
        <f t="shared" si="2"/>
        <v>25</v>
      </c>
      <c r="AH12" s="80">
        <v>0.1875</v>
      </c>
      <c r="AI12" s="81">
        <v>0</v>
      </c>
      <c r="AJ12" s="82">
        <v>0.36805555555555558</v>
      </c>
      <c r="AK12" s="82">
        <v>0.53865740740740742</v>
      </c>
      <c r="AL12" s="83">
        <f t="shared" si="3"/>
        <v>0.1706019</v>
      </c>
      <c r="AM12" s="84">
        <f t="shared" si="4"/>
        <v>0</v>
      </c>
      <c r="AN12" s="84">
        <f t="shared" si="5"/>
        <v>0</v>
      </c>
      <c r="AO12" s="84">
        <f t="shared" si="6"/>
        <v>0</v>
      </c>
      <c r="AP12" s="85">
        <f>IF((ROUND(AL12-AH12,7))&lt;0,0,IF(AM12&gt;=1,"DQ",IF(AN12&gt;=1,VLOOKUP(AN12,[1]PENALTY!$A$2:$B$60,2),1)))</f>
        <v>0</v>
      </c>
      <c r="AQ12" s="86">
        <v>0</v>
      </c>
      <c r="AR12" s="78">
        <f t="shared" si="7"/>
        <v>25</v>
      </c>
      <c r="AS12" s="88">
        <f t="shared" si="8"/>
        <v>8</v>
      </c>
      <c r="AT12" s="89">
        <f t="shared" si="9"/>
        <v>3</v>
      </c>
      <c r="AU12" s="90">
        <f t="shared" si="10"/>
        <v>1</v>
      </c>
      <c r="AV12" s="89">
        <f t="shared" si="11"/>
        <v>0</v>
      </c>
      <c r="AW12" s="90">
        <f t="shared" si="12"/>
        <v>4</v>
      </c>
      <c r="AX12" s="91"/>
      <c r="AY12" s="92"/>
      <c r="AZ12" s="92"/>
      <c r="BA12" s="92"/>
    </row>
    <row r="13" spans="1:53" s="22" customFormat="1" ht="18" customHeight="1">
      <c r="A13" s="74">
        <v>7</v>
      </c>
      <c r="B13" s="16"/>
      <c r="C13" s="74"/>
      <c r="D13" s="75">
        <f>'[1]ENTRY LIST 3'!E124</f>
        <v>162</v>
      </c>
      <c r="E13" s="75" t="str">
        <f>'[1]ENTRY LIST 3'!F124</f>
        <v>BONALDA</v>
      </c>
      <c r="F13" s="75" t="str">
        <f>'[1]ENTRY LIST 3'!G124</f>
        <v>Marco</v>
      </c>
      <c r="G13" s="75" t="str">
        <f>'[1]ENTRY LIST 3'!H124</f>
        <v>ITALY</v>
      </c>
      <c r="H13" s="75">
        <f>'[1]ENTRY LIST 3'!I124</f>
        <v>1997</v>
      </c>
      <c r="I13" s="75" t="str">
        <f>'[1]ENTRY LIST 3'!J124</f>
        <v>039-00102</v>
      </c>
      <c r="J13" s="75" t="str">
        <f>'[1]ENTRY LIST 3'!K124</f>
        <v>Monty 20"</v>
      </c>
      <c r="K13" s="116">
        <v>0</v>
      </c>
      <c r="L13" s="116">
        <v>5</v>
      </c>
      <c r="M13" s="116">
        <v>1</v>
      </c>
      <c r="N13" s="116">
        <v>0</v>
      </c>
      <c r="O13" s="116">
        <v>2</v>
      </c>
      <c r="P13" s="116">
        <v>0</v>
      </c>
      <c r="Q13" s="116">
        <v>3</v>
      </c>
      <c r="R13" s="116">
        <v>5</v>
      </c>
      <c r="S13" s="116"/>
      <c r="T13" s="116"/>
      <c r="U13" s="79">
        <f t="shared" si="0"/>
        <v>16</v>
      </c>
      <c r="V13" s="116">
        <v>0</v>
      </c>
      <c r="W13" s="116">
        <v>0</v>
      </c>
      <c r="X13" s="116">
        <v>2</v>
      </c>
      <c r="Y13" s="116">
        <v>1</v>
      </c>
      <c r="Z13" s="116">
        <v>1</v>
      </c>
      <c r="AA13" s="116">
        <v>0</v>
      </c>
      <c r="AB13" s="116">
        <v>5</v>
      </c>
      <c r="AC13" s="116">
        <v>0</v>
      </c>
      <c r="AD13" s="116"/>
      <c r="AE13" s="116"/>
      <c r="AF13" s="79">
        <f t="shared" si="1"/>
        <v>9</v>
      </c>
      <c r="AG13" s="79">
        <f t="shared" si="2"/>
        <v>25</v>
      </c>
      <c r="AH13" s="80">
        <v>0.1875</v>
      </c>
      <c r="AI13" s="81">
        <v>0</v>
      </c>
      <c r="AJ13" s="82">
        <v>0.3611111111111111</v>
      </c>
      <c r="AK13" s="82">
        <v>0.51989583333333333</v>
      </c>
      <c r="AL13" s="83">
        <f t="shared" si="3"/>
        <v>0.1587847</v>
      </c>
      <c r="AM13" s="84">
        <f t="shared" si="4"/>
        <v>0</v>
      </c>
      <c r="AN13" s="84">
        <f t="shared" si="5"/>
        <v>0</v>
      </c>
      <c r="AO13" s="84">
        <f t="shared" si="6"/>
        <v>0</v>
      </c>
      <c r="AP13" s="85">
        <f>IF((ROUND(AL13-AH13,7))&lt;0,0,IF(AM13&gt;=1,"DQ",IF(AN13&gt;=1,VLOOKUP(AN13,[1]PENALTY!$A$2:$B$60,2),1)))</f>
        <v>0</v>
      </c>
      <c r="AQ13" s="86">
        <v>0</v>
      </c>
      <c r="AR13" s="78">
        <f t="shared" si="7"/>
        <v>25</v>
      </c>
      <c r="AS13" s="88">
        <f t="shared" si="8"/>
        <v>7</v>
      </c>
      <c r="AT13" s="89">
        <f t="shared" si="9"/>
        <v>3</v>
      </c>
      <c r="AU13" s="90">
        <f t="shared" si="10"/>
        <v>2</v>
      </c>
      <c r="AV13" s="89">
        <f t="shared" si="11"/>
        <v>1</v>
      </c>
      <c r="AW13" s="90">
        <f t="shared" si="12"/>
        <v>3</v>
      </c>
      <c r="AX13" s="91"/>
      <c r="AY13" s="92"/>
      <c r="AZ13" s="92"/>
      <c r="BA13" s="92"/>
    </row>
    <row r="14" spans="1:53" s="22" customFormat="1" ht="18" customHeight="1">
      <c r="A14" s="74">
        <v>8</v>
      </c>
      <c r="B14" s="16"/>
      <c r="C14" s="74"/>
      <c r="D14" s="75">
        <f>'[1]ENTRY LIST 3'!E129</f>
        <v>167</v>
      </c>
      <c r="E14" s="75" t="str">
        <f>'[1]ENTRY LIST 3'!F129</f>
        <v>FERNANDEZ RESINES</v>
      </c>
      <c r="F14" s="75" t="str">
        <f>'[1]ENTRY LIST 3'!G129</f>
        <v>Sergio</v>
      </c>
      <c r="G14" s="75" t="str">
        <f>'[1]ENTRY LIST 3'!H129</f>
        <v>SPAIN</v>
      </c>
      <c r="H14" s="75">
        <f>'[1]ENTRY LIST 3'!I129</f>
        <v>1997</v>
      </c>
      <c r="I14" s="75" t="str">
        <f>'[1]ENTRY LIST 3'!J129</f>
        <v>034-01003</v>
      </c>
      <c r="J14" s="76" t="s">
        <v>37</v>
      </c>
      <c r="K14" s="116">
        <v>0</v>
      </c>
      <c r="L14" s="116">
        <v>3</v>
      </c>
      <c r="M14" s="116">
        <v>1</v>
      </c>
      <c r="N14" s="116">
        <v>2</v>
      </c>
      <c r="O14" s="116">
        <v>0</v>
      </c>
      <c r="P14" s="116">
        <v>0</v>
      </c>
      <c r="Q14" s="116">
        <v>5</v>
      </c>
      <c r="R14" s="116">
        <v>1</v>
      </c>
      <c r="S14" s="116"/>
      <c r="T14" s="116"/>
      <c r="U14" s="79">
        <f t="shared" si="0"/>
        <v>12</v>
      </c>
      <c r="V14" s="116">
        <v>0</v>
      </c>
      <c r="W14" s="116">
        <v>0</v>
      </c>
      <c r="X14" s="116">
        <v>1</v>
      </c>
      <c r="Y14" s="116">
        <v>1</v>
      </c>
      <c r="Z14" s="116">
        <v>1</v>
      </c>
      <c r="AA14" s="116">
        <v>5</v>
      </c>
      <c r="AB14" s="116">
        <v>5</v>
      </c>
      <c r="AC14" s="116">
        <v>0</v>
      </c>
      <c r="AD14" s="116"/>
      <c r="AE14" s="116"/>
      <c r="AF14" s="79">
        <f t="shared" si="1"/>
        <v>13</v>
      </c>
      <c r="AG14" s="79">
        <f t="shared" si="2"/>
        <v>25</v>
      </c>
      <c r="AH14" s="80">
        <v>0.1875</v>
      </c>
      <c r="AI14" s="81">
        <v>0</v>
      </c>
      <c r="AJ14" s="82">
        <v>0.375</v>
      </c>
      <c r="AK14" s="82">
        <v>0.54457175925925927</v>
      </c>
      <c r="AL14" s="83">
        <f t="shared" si="3"/>
        <v>0.16957179999999999</v>
      </c>
      <c r="AM14" s="84">
        <f t="shared" si="4"/>
        <v>0</v>
      </c>
      <c r="AN14" s="84">
        <f t="shared" si="5"/>
        <v>0</v>
      </c>
      <c r="AO14" s="84">
        <f t="shared" si="6"/>
        <v>0</v>
      </c>
      <c r="AP14" s="85">
        <f>IF((ROUND(AL14-AH14,7))&lt;0,0,IF(AM14&gt;=1,"DQ",IF(AN14&gt;=1,VLOOKUP(AN14,[1]PENALTY!$A$2:$B$60,2),1)))</f>
        <v>0</v>
      </c>
      <c r="AQ14" s="86">
        <v>0</v>
      </c>
      <c r="AR14" s="78">
        <f t="shared" si="7"/>
        <v>25</v>
      </c>
      <c r="AS14" s="88">
        <f t="shared" si="8"/>
        <v>6</v>
      </c>
      <c r="AT14" s="89">
        <f t="shared" si="9"/>
        <v>5</v>
      </c>
      <c r="AU14" s="90">
        <f t="shared" si="10"/>
        <v>1</v>
      </c>
      <c r="AV14" s="89">
        <f t="shared" si="11"/>
        <v>1</v>
      </c>
      <c r="AW14" s="90">
        <f t="shared" si="12"/>
        <v>3</v>
      </c>
      <c r="AX14" s="91"/>
      <c r="AY14" s="92"/>
      <c r="AZ14" s="92"/>
      <c r="BA14" s="92"/>
    </row>
    <row r="15" spans="1:53" s="22" customFormat="1" ht="18" customHeight="1">
      <c r="A15" s="74">
        <v>9</v>
      </c>
      <c r="B15" s="16"/>
      <c r="C15" s="74"/>
      <c r="D15" s="75">
        <f>'[1]ENTRY LIST 3'!E113</f>
        <v>151</v>
      </c>
      <c r="E15" s="75" t="str">
        <f>'[1]ENTRY LIST 3'!F113</f>
        <v>SERRA DOMENECH</v>
      </c>
      <c r="F15" s="75" t="str">
        <f>'[1]ENTRY LIST 3'!G113</f>
        <v>Ferran</v>
      </c>
      <c r="G15" s="75" t="str">
        <f>'[1]ENTRY LIST 3'!H113</f>
        <v>CATALONIA</v>
      </c>
      <c r="H15" s="75">
        <f>'[1]ENTRY LIST 3'!I113</f>
        <v>1997</v>
      </c>
      <c r="I15" s="75" t="str">
        <f>'[1]ENTRY LIST 3'!J113</f>
        <v>034-08499</v>
      </c>
      <c r="J15" s="75" t="str">
        <f>'[1]ENTRY LIST 3'!K113</f>
        <v>Monty/20"</v>
      </c>
      <c r="K15" s="116">
        <v>0</v>
      </c>
      <c r="L15" s="116">
        <v>0</v>
      </c>
      <c r="M15" s="116">
        <v>0</v>
      </c>
      <c r="N15" s="116">
        <v>5</v>
      </c>
      <c r="O15" s="116">
        <v>0</v>
      </c>
      <c r="P15" s="116">
        <v>0</v>
      </c>
      <c r="Q15" s="116">
        <v>5</v>
      </c>
      <c r="R15" s="116">
        <v>0</v>
      </c>
      <c r="S15" s="116"/>
      <c r="T15" s="116"/>
      <c r="U15" s="79">
        <f t="shared" si="0"/>
        <v>10</v>
      </c>
      <c r="V15" s="116">
        <v>0</v>
      </c>
      <c r="W15" s="116">
        <v>1</v>
      </c>
      <c r="X15" s="116">
        <v>1</v>
      </c>
      <c r="Y15" s="116">
        <v>5</v>
      </c>
      <c r="Z15" s="116">
        <v>3</v>
      </c>
      <c r="AA15" s="116">
        <v>5</v>
      </c>
      <c r="AB15" s="116">
        <v>5</v>
      </c>
      <c r="AC15" s="116">
        <v>0</v>
      </c>
      <c r="AD15" s="116"/>
      <c r="AE15" s="116"/>
      <c r="AF15" s="79">
        <f t="shared" si="1"/>
        <v>20</v>
      </c>
      <c r="AG15" s="79">
        <f t="shared" si="2"/>
        <v>30</v>
      </c>
      <c r="AH15" s="80">
        <v>0.1875</v>
      </c>
      <c r="AI15" s="81">
        <v>0</v>
      </c>
      <c r="AJ15" s="82">
        <v>0.37777777777777777</v>
      </c>
      <c r="AK15" s="82">
        <v>0.55055555555555558</v>
      </c>
      <c r="AL15" s="83">
        <f t="shared" si="3"/>
        <v>0.17277780000000001</v>
      </c>
      <c r="AM15" s="84">
        <f t="shared" si="4"/>
        <v>0</v>
      </c>
      <c r="AN15" s="84">
        <f t="shared" si="5"/>
        <v>0</v>
      </c>
      <c r="AO15" s="84">
        <f t="shared" si="6"/>
        <v>0</v>
      </c>
      <c r="AP15" s="85">
        <f>IF((ROUND(AL15-AH15,7))&lt;0,0,IF(AM15&gt;=1,"DQ",IF(AN15&gt;=1,VLOOKUP(AN15,[1]PENALTY!$A$2:$B$60,2),1)))</f>
        <v>0</v>
      </c>
      <c r="AQ15" s="86">
        <v>0</v>
      </c>
      <c r="AR15" s="78">
        <f t="shared" si="7"/>
        <v>30</v>
      </c>
      <c r="AS15" s="88">
        <f t="shared" si="8"/>
        <v>8</v>
      </c>
      <c r="AT15" s="89">
        <f t="shared" si="9"/>
        <v>2</v>
      </c>
      <c r="AU15" s="90">
        <f t="shared" si="10"/>
        <v>0</v>
      </c>
      <c r="AV15" s="89">
        <f t="shared" si="11"/>
        <v>1</v>
      </c>
      <c r="AW15" s="90">
        <f t="shared" si="12"/>
        <v>5</v>
      </c>
      <c r="AX15" s="91"/>
      <c r="AY15" s="92"/>
      <c r="AZ15" s="92"/>
      <c r="BA15" s="92"/>
    </row>
    <row r="16" spans="1:53" s="22" customFormat="1" ht="18" customHeight="1">
      <c r="A16" s="74">
        <v>10</v>
      </c>
      <c r="B16" s="16"/>
      <c r="C16" s="74"/>
      <c r="D16" s="75">
        <f>'[1]ENTRY LIST 3'!E131</f>
        <v>169</v>
      </c>
      <c r="E16" s="75" t="str">
        <f>'[1]ENTRY LIST 3'!F131</f>
        <v>CONEJOS VAZQUEZ</v>
      </c>
      <c r="F16" s="75" t="str">
        <f>'[1]ENTRY LIST 3'!G131</f>
        <v>Borja</v>
      </c>
      <c r="G16" s="75" t="str">
        <f>'[1]ENTRY LIST 3'!H131</f>
        <v>SPAIN</v>
      </c>
      <c r="H16" s="75">
        <f>'[1]ENTRY LIST 3'!I131</f>
        <v>1999</v>
      </c>
      <c r="I16" s="75" t="str">
        <f>'[1]ENTRY LIST 3'!J131</f>
        <v>034-28095</v>
      </c>
      <c r="J16" s="76" t="s">
        <v>37</v>
      </c>
      <c r="K16" s="116">
        <v>2</v>
      </c>
      <c r="L16" s="116">
        <v>5</v>
      </c>
      <c r="M16" s="116">
        <v>1</v>
      </c>
      <c r="N16" s="116">
        <v>5</v>
      </c>
      <c r="O16" s="116">
        <v>2</v>
      </c>
      <c r="P16" s="116">
        <v>1</v>
      </c>
      <c r="Q16" s="116">
        <v>3</v>
      </c>
      <c r="R16" s="116">
        <v>2</v>
      </c>
      <c r="S16" s="116"/>
      <c r="T16" s="116"/>
      <c r="U16" s="79">
        <f t="shared" si="0"/>
        <v>21</v>
      </c>
      <c r="V16" s="116">
        <v>3</v>
      </c>
      <c r="W16" s="116">
        <v>1</v>
      </c>
      <c r="X16" s="116">
        <v>1</v>
      </c>
      <c r="Y16" s="116">
        <v>5</v>
      </c>
      <c r="Z16" s="116">
        <v>0</v>
      </c>
      <c r="AA16" s="116">
        <v>1</v>
      </c>
      <c r="AB16" s="116">
        <v>5</v>
      </c>
      <c r="AC16" s="116">
        <v>2</v>
      </c>
      <c r="AD16" s="116"/>
      <c r="AE16" s="116"/>
      <c r="AF16" s="79">
        <f t="shared" si="1"/>
        <v>18</v>
      </c>
      <c r="AG16" s="79">
        <f t="shared" si="2"/>
        <v>39</v>
      </c>
      <c r="AH16" s="80">
        <v>0.1875</v>
      </c>
      <c r="AI16" s="81">
        <v>0</v>
      </c>
      <c r="AJ16" s="82">
        <v>0.35833333333333334</v>
      </c>
      <c r="AK16" s="82">
        <v>0.53370370370370368</v>
      </c>
      <c r="AL16" s="83">
        <f t="shared" si="3"/>
        <v>0.17537040000000001</v>
      </c>
      <c r="AM16" s="84">
        <f t="shared" si="4"/>
        <v>0</v>
      </c>
      <c r="AN16" s="84">
        <f t="shared" si="5"/>
        <v>0</v>
      </c>
      <c r="AO16" s="84">
        <f t="shared" si="6"/>
        <v>0</v>
      </c>
      <c r="AP16" s="85">
        <f>IF((ROUND(AL16-AH16,7))&lt;0,0,IF(AM16&gt;=1,"DQ",IF(AN16&gt;=1,VLOOKUP(AN16,[1]PENALTY!$A$2:$B$60,2),1)))</f>
        <v>0</v>
      </c>
      <c r="AQ16" s="86">
        <v>0</v>
      </c>
      <c r="AR16" s="78">
        <f t="shared" si="7"/>
        <v>39</v>
      </c>
      <c r="AS16" s="88">
        <f t="shared" si="8"/>
        <v>1</v>
      </c>
      <c r="AT16" s="89">
        <f t="shared" si="9"/>
        <v>5</v>
      </c>
      <c r="AU16" s="90">
        <f t="shared" si="10"/>
        <v>4</v>
      </c>
      <c r="AV16" s="89">
        <f t="shared" si="11"/>
        <v>2</v>
      </c>
      <c r="AW16" s="90">
        <f t="shared" si="12"/>
        <v>4</v>
      </c>
      <c r="AX16" s="91"/>
      <c r="AY16" s="92"/>
      <c r="AZ16" s="92"/>
      <c r="BA16" s="92"/>
    </row>
    <row r="17" spans="1:53" s="22" customFormat="1" ht="18" customHeight="1">
      <c r="A17" s="74">
        <v>11</v>
      </c>
      <c r="B17" s="16"/>
      <c r="C17" s="74"/>
      <c r="D17" s="75">
        <f>'[1]ENTRY LIST 3'!E116</f>
        <v>154</v>
      </c>
      <c r="E17" s="75" t="str">
        <f>'[1]ENTRY LIST 3'!F116</f>
        <v>SEUBA ROMEU</v>
      </c>
      <c r="F17" s="75" t="str">
        <f>'[1]ENTRY LIST 3'!G116</f>
        <v>Marc</v>
      </c>
      <c r="G17" s="75" t="str">
        <f>'[1]ENTRY LIST 3'!H116</f>
        <v>CATALONIA</v>
      </c>
      <c r="H17" s="75">
        <f>'[1]ENTRY LIST 3'!I116</f>
        <v>1998</v>
      </c>
      <c r="I17" s="75" t="str">
        <f>'[1]ENTRY LIST 3'!J116</f>
        <v>034-08363</v>
      </c>
      <c r="J17" s="75" t="str">
        <f>'[1]ENTRY LIST 3'!K116</f>
        <v>Monty/20"</v>
      </c>
      <c r="K17" s="116">
        <v>2</v>
      </c>
      <c r="L17" s="116">
        <v>0</v>
      </c>
      <c r="M17" s="116">
        <v>5</v>
      </c>
      <c r="N17" s="116">
        <v>2</v>
      </c>
      <c r="O17" s="116">
        <v>5</v>
      </c>
      <c r="P17" s="116">
        <v>1</v>
      </c>
      <c r="Q17" s="116">
        <v>5</v>
      </c>
      <c r="R17" s="116">
        <v>1</v>
      </c>
      <c r="S17" s="116"/>
      <c r="T17" s="116"/>
      <c r="U17" s="79">
        <f t="shared" si="0"/>
        <v>21</v>
      </c>
      <c r="V17" s="116">
        <v>2</v>
      </c>
      <c r="W17" s="116">
        <v>0</v>
      </c>
      <c r="X17" s="116">
        <v>3</v>
      </c>
      <c r="Y17" s="116">
        <v>5</v>
      </c>
      <c r="Z17" s="116">
        <v>1</v>
      </c>
      <c r="AA17" s="116">
        <v>1</v>
      </c>
      <c r="AB17" s="116">
        <v>5</v>
      </c>
      <c r="AC17" s="116">
        <v>2</v>
      </c>
      <c r="AD17" s="116"/>
      <c r="AE17" s="116"/>
      <c r="AF17" s="79">
        <f t="shared" si="1"/>
        <v>19</v>
      </c>
      <c r="AG17" s="79">
        <f t="shared" si="2"/>
        <v>40</v>
      </c>
      <c r="AH17" s="80">
        <v>0.1875</v>
      </c>
      <c r="AI17" s="81">
        <v>0</v>
      </c>
      <c r="AJ17" s="82">
        <v>0.37083333333333335</v>
      </c>
      <c r="AK17" s="82">
        <v>0.54280092592592599</v>
      </c>
      <c r="AL17" s="83">
        <f t="shared" si="3"/>
        <v>0.1719676</v>
      </c>
      <c r="AM17" s="84">
        <f t="shared" si="4"/>
        <v>0</v>
      </c>
      <c r="AN17" s="84">
        <f t="shared" si="5"/>
        <v>0</v>
      </c>
      <c r="AO17" s="84">
        <f t="shared" si="6"/>
        <v>0</v>
      </c>
      <c r="AP17" s="85">
        <f>IF((ROUND(AL17-AH17,7))&lt;0,0,IF(AM17&gt;=1,"DQ",IF(AN17&gt;=1,VLOOKUP(AN17,[1]PENALTY!$A$2:$B$60,2),1)))</f>
        <v>0</v>
      </c>
      <c r="AQ17" s="86">
        <v>0</v>
      </c>
      <c r="AR17" s="78">
        <f t="shared" si="7"/>
        <v>40</v>
      </c>
      <c r="AS17" s="88">
        <f t="shared" si="8"/>
        <v>2</v>
      </c>
      <c r="AT17" s="89">
        <f t="shared" si="9"/>
        <v>4</v>
      </c>
      <c r="AU17" s="90">
        <f t="shared" si="10"/>
        <v>4</v>
      </c>
      <c r="AV17" s="89">
        <f t="shared" si="11"/>
        <v>1</v>
      </c>
      <c r="AW17" s="90">
        <f t="shared" si="12"/>
        <v>5</v>
      </c>
      <c r="AX17" s="91"/>
      <c r="AY17" s="92"/>
      <c r="AZ17" s="92"/>
      <c r="BA17" s="92"/>
    </row>
    <row r="18" spans="1:53" s="22" customFormat="1" ht="18" customHeight="1">
      <c r="A18" s="74">
        <v>12</v>
      </c>
      <c r="B18" s="16"/>
      <c r="C18" s="74"/>
      <c r="D18" s="75">
        <f>'[1]ENTRY LIST 3'!E114</f>
        <v>152</v>
      </c>
      <c r="E18" s="75" t="str">
        <f>'[1]ENTRY LIST 3'!F114</f>
        <v>CODINA SALGADO</v>
      </c>
      <c r="F18" s="75" t="str">
        <f>'[1]ENTRY LIST 3'!G114</f>
        <v>Arnau</v>
      </c>
      <c r="G18" s="75" t="str">
        <f>'[1]ENTRY LIST 3'!H114</f>
        <v>CATALONIA</v>
      </c>
      <c r="H18" s="75">
        <f>'[1]ENTRY LIST 3'!I114</f>
        <v>1999</v>
      </c>
      <c r="I18" s="75" t="str">
        <f>'[1]ENTRY LIST 3'!J114</f>
        <v>034-43071</v>
      </c>
      <c r="J18" s="76" t="s">
        <v>37</v>
      </c>
      <c r="K18" s="116">
        <v>5</v>
      </c>
      <c r="L18" s="116">
        <v>1</v>
      </c>
      <c r="M18" s="116">
        <v>5</v>
      </c>
      <c r="N18" s="116">
        <v>5</v>
      </c>
      <c r="O18" s="116">
        <v>5</v>
      </c>
      <c r="P18" s="116">
        <v>2</v>
      </c>
      <c r="Q18" s="116">
        <v>5</v>
      </c>
      <c r="R18" s="116">
        <v>2</v>
      </c>
      <c r="S18" s="116"/>
      <c r="T18" s="116"/>
      <c r="U18" s="79">
        <f t="shared" si="0"/>
        <v>30</v>
      </c>
      <c r="V18" s="116">
        <v>5</v>
      </c>
      <c r="W18" s="116">
        <v>5</v>
      </c>
      <c r="X18" s="116">
        <v>3</v>
      </c>
      <c r="Y18" s="116">
        <v>5</v>
      </c>
      <c r="Z18" s="116">
        <v>5</v>
      </c>
      <c r="AA18" s="116">
        <v>1</v>
      </c>
      <c r="AB18" s="116">
        <v>5</v>
      </c>
      <c r="AC18" s="116">
        <v>2</v>
      </c>
      <c r="AD18" s="116"/>
      <c r="AE18" s="116"/>
      <c r="AF18" s="79">
        <f t="shared" si="1"/>
        <v>31</v>
      </c>
      <c r="AG18" s="79">
        <f t="shared" si="2"/>
        <v>61</v>
      </c>
      <c r="AH18" s="80">
        <v>0.1875</v>
      </c>
      <c r="AI18" s="81">
        <v>0</v>
      </c>
      <c r="AJ18" s="82">
        <v>0.35416666666666669</v>
      </c>
      <c r="AK18" s="82">
        <v>0.50671296296296298</v>
      </c>
      <c r="AL18" s="83">
        <f t="shared" si="3"/>
        <v>0.1525463</v>
      </c>
      <c r="AM18" s="84">
        <f t="shared" si="4"/>
        <v>0</v>
      </c>
      <c r="AN18" s="84">
        <f t="shared" si="5"/>
        <v>0</v>
      </c>
      <c r="AO18" s="84">
        <f t="shared" si="6"/>
        <v>0</v>
      </c>
      <c r="AP18" s="85">
        <f>IF((ROUND(AL18-AH18,7))&lt;0,0,IF(AM18&gt;=1,"DQ",IF(AN18&gt;=1,VLOOKUP(AN18,[1]PENALTY!$A$2:$B$60,2),1)))</f>
        <v>0</v>
      </c>
      <c r="AQ18" s="86">
        <v>0</v>
      </c>
      <c r="AR18" s="78">
        <f t="shared" si="7"/>
        <v>61</v>
      </c>
      <c r="AS18" s="88">
        <f t="shared" si="8"/>
        <v>0</v>
      </c>
      <c r="AT18" s="89">
        <f t="shared" si="9"/>
        <v>2</v>
      </c>
      <c r="AU18" s="90">
        <f t="shared" si="10"/>
        <v>3</v>
      </c>
      <c r="AV18" s="89">
        <f t="shared" si="11"/>
        <v>1</v>
      </c>
      <c r="AW18" s="90">
        <f t="shared" si="12"/>
        <v>10</v>
      </c>
      <c r="AX18" s="91"/>
      <c r="AY18" s="92"/>
      <c r="AZ18" s="92"/>
      <c r="BA18" s="92"/>
    </row>
    <row r="19" spans="1:53" s="22" customFormat="1" ht="18" customHeight="1">
      <c r="A19" s="74">
        <v>13</v>
      </c>
      <c r="B19" s="16"/>
      <c r="C19" s="74"/>
      <c r="D19" s="75">
        <f>'[1]ENTRY LIST 3'!E122</f>
        <v>160</v>
      </c>
      <c r="E19" s="75" t="str">
        <f>'[1]ENTRY LIST 3'!F122</f>
        <v>STEPANEK</v>
      </c>
      <c r="F19" s="75" t="str">
        <f>'[1]ENTRY LIST 3'!G122</f>
        <v>Martin</v>
      </c>
      <c r="G19" s="75" t="str">
        <f>'[1]ENTRY LIST 3'!H122</f>
        <v>CZECH</v>
      </c>
      <c r="H19" s="75">
        <f>'[1]ENTRY LIST 3'!I122</f>
        <v>1998</v>
      </c>
      <c r="I19" s="75" t="str">
        <f>'[1]ENTRY LIST 3'!J122</f>
        <v>420-09436</v>
      </c>
      <c r="J19" s="76" t="s">
        <v>37</v>
      </c>
      <c r="K19" s="116">
        <v>5</v>
      </c>
      <c r="L19" s="116">
        <v>5</v>
      </c>
      <c r="M19" s="116">
        <v>5</v>
      </c>
      <c r="N19" s="116">
        <v>5</v>
      </c>
      <c r="O19" s="116">
        <v>5</v>
      </c>
      <c r="P19" s="116">
        <v>3</v>
      </c>
      <c r="Q19" s="116">
        <v>5</v>
      </c>
      <c r="R19" s="116">
        <v>5</v>
      </c>
      <c r="S19" s="116"/>
      <c r="T19" s="116"/>
      <c r="U19" s="79">
        <f t="shared" si="0"/>
        <v>38</v>
      </c>
      <c r="V19" s="116">
        <v>5</v>
      </c>
      <c r="W19" s="116">
        <v>2</v>
      </c>
      <c r="X19" s="116">
        <v>5</v>
      </c>
      <c r="Y19" s="116">
        <v>5</v>
      </c>
      <c r="Z19" s="116">
        <v>5</v>
      </c>
      <c r="AA19" s="116">
        <v>5</v>
      </c>
      <c r="AB19" s="116">
        <v>5</v>
      </c>
      <c r="AC19" s="116">
        <v>1</v>
      </c>
      <c r="AD19" s="116"/>
      <c r="AE19" s="116"/>
      <c r="AF19" s="79">
        <f t="shared" si="1"/>
        <v>33</v>
      </c>
      <c r="AG19" s="79">
        <f t="shared" si="2"/>
        <v>71</v>
      </c>
      <c r="AH19" s="80">
        <v>0.1875</v>
      </c>
      <c r="AI19" s="81">
        <v>0</v>
      </c>
      <c r="AJ19" s="82">
        <v>0.36388888888888887</v>
      </c>
      <c r="AK19" s="82">
        <v>0.52989583333333334</v>
      </c>
      <c r="AL19" s="83">
        <f t="shared" si="3"/>
        <v>0.16600690000000001</v>
      </c>
      <c r="AM19" s="84">
        <f t="shared" si="4"/>
        <v>0</v>
      </c>
      <c r="AN19" s="84">
        <f t="shared" si="5"/>
        <v>0</v>
      </c>
      <c r="AO19" s="84">
        <f t="shared" si="6"/>
        <v>0</v>
      </c>
      <c r="AP19" s="85">
        <f>IF((ROUND(AL19-AH19,7))&lt;0,0,IF(AM19&gt;=1,"DQ",IF(AN19&gt;=1,VLOOKUP(AN19,[1]PENALTY!$A$2:$B$60,2),1)))</f>
        <v>0</v>
      </c>
      <c r="AQ19" s="86">
        <v>0</v>
      </c>
      <c r="AR19" s="78">
        <f t="shared" si="7"/>
        <v>71</v>
      </c>
      <c r="AS19" s="88">
        <f t="shared" si="8"/>
        <v>0</v>
      </c>
      <c r="AT19" s="89">
        <f t="shared" si="9"/>
        <v>1</v>
      </c>
      <c r="AU19" s="90">
        <f t="shared" si="10"/>
        <v>1</v>
      </c>
      <c r="AV19" s="89">
        <f t="shared" si="11"/>
        <v>1</v>
      </c>
      <c r="AW19" s="90">
        <f t="shared" si="12"/>
        <v>13</v>
      </c>
      <c r="AX19" s="91"/>
      <c r="AY19" s="92"/>
      <c r="AZ19" s="92"/>
      <c r="BA19" s="92"/>
    </row>
    <row r="20" spans="1:53" s="22" customFormat="1" ht="18" customHeight="1">
      <c r="A20" s="74">
        <v>14</v>
      </c>
      <c r="B20" s="16"/>
      <c r="C20" s="74"/>
      <c r="D20" s="75">
        <f>'[1]ENTRY LIST 3'!E132</f>
        <v>170</v>
      </c>
      <c r="E20" s="75" t="str">
        <f>'[1]ENTRY LIST 3'!F132</f>
        <v>RICHART MARTIN</v>
      </c>
      <c r="F20" s="75" t="str">
        <f>'[1]ENTRY LIST 3'!G132</f>
        <v>Arturo</v>
      </c>
      <c r="G20" s="75" t="str">
        <f>'[1]ENTRY LIST 3'!H132</f>
        <v>SPAIN</v>
      </c>
      <c r="H20" s="75">
        <f>'[1]ENTRY LIST 3'!I132</f>
        <v>1999</v>
      </c>
      <c r="I20" s="75" t="str">
        <f>'[1]ENTRY LIST 3'!J132</f>
        <v>034-28087</v>
      </c>
      <c r="J20" s="76" t="s">
        <v>37</v>
      </c>
      <c r="K20" s="116">
        <v>5</v>
      </c>
      <c r="L20" s="116">
        <v>5</v>
      </c>
      <c r="M20" s="116">
        <v>5</v>
      </c>
      <c r="N20" s="116">
        <v>5</v>
      </c>
      <c r="O20" s="116">
        <v>5</v>
      </c>
      <c r="P20" s="116">
        <v>2</v>
      </c>
      <c r="Q20" s="116">
        <v>5</v>
      </c>
      <c r="R20" s="116">
        <v>5</v>
      </c>
      <c r="S20" s="116"/>
      <c r="T20" s="116"/>
      <c r="U20" s="79">
        <f t="shared" si="0"/>
        <v>37</v>
      </c>
      <c r="V20" s="116">
        <v>5</v>
      </c>
      <c r="W20" s="116">
        <v>5</v>
      </c>
      <c r="X20" s="116">
        <v>5</v>
      </c>
      <c r="Y20" s="116">
        <v>5</v>
      </c>
      <c r="Z20" s="116">
        <v>5</v>
      </c>
      <c r="AA20" s="116">
        <v>5</v>
      </c>
      <c r="AB20" s="116">
        <v>5</v>
      </c>
      <c r="AC20" s="116">
        <v>1</v>
      </c>
      <c r="AD20" s="116"/>
      <c r="AE20" s="116"/>
      <c r="AF20" s="79">
        <f t="shared" si="1"/>
        <v>36</v>
      </c>
      <c r="AG20" s="79">
        <f t="shared" si="2"/>
        <v>73</v>
      </c>
      <c r="AH20" s="80">
        <v>0.1875</v>
      </c>
      <c r="AI20" s="81">
        <v>0</v>
      </c>
      <c r="AJ20" s="82">
        <v>0.37638888888888888</v>
      </c>
      <c r="AK20" s="82">
        <v>0.52503472222222225</v>
      </c>
      <c r="AL20" s="83">
        <f t="shared" si="3"/>
        <v>0.14864579999999999</v>
      </c>
      <c r="AM20" s="84">
        <f t="shared" si="4"/>
        <v>0</v>
      </c>
      <c r="AN20" s="84">
        <f t="shared" si="5"/>
        <v>0</v>
      </c>
      <c r="AO20" s="84">
        <f t="shared" si="6"/>
        <v>0</v>
      </c>
      <c r="AP20" s="85">
        <f>IF((ROUND(AL20-AH20,7))&lt;0,0,IF(AM20&gt;=1,"DQ",IF(AN20&gt;=1,VLOOKUP(AN20,[1]PENALTY!$A$2:$B$60,2),1)))</f>
        <v>0</v>
      </c>
      <c r="AQ20" s="86">
        <v>0</v>
      </c>
      <c r="AR20" s="78">
        <f t="shared" si="7"/>
        <v>73</v>
      </c>
      <c r="AS20" s="88">
        <f t="shared" si="8"/>
        <v>0</v>
      </c>
      <c r="AT20" s="89">
        <f t="shared" si="9"/>
        <v>1</v>
      </c>
      <c r="AU20" s="90">
        <f t="shared" si="10"/>
        <v>1</v>
      </c>
      <c r="AV20" s="89">
        <f t="shared" si="11"/>
        <v>0</v>
      </c>
      <c r="AW20" s="90">
        <f t="shared" si="12"/>
        <v>14</v>
      </c>
      <c r="AX20" s="91"/>
      <c r="AY20" s="92"/>
      <c r="AZ20" s="92"/>
      <c r="BA20" s="92"/>
    </row>
    <row r="21" spans="1:53" s="22" customFormat="1" ht="18" customHeight="1">
      <c r="A21" s="74">
        <v>15</v>
      </c>
      <c r="B21" s="16"/>
      <c r="C21" s="74"/>
      <c r="D21" s="75">
        <f>'[1]ENTRY LIST 3'!E112</f>
        <v>150</v>
      </c>
      <c r="E21" s="75" t="str">
        <f>'[1]ENTRY LIST 3'!F112</f>
        <v>RODRIGO LOPEZ</v>
      </c>
      <c r="F21" s="75" t="str">
        <f>'[1]ENTRY LIST 3'!G112</f>
        <v>Albert</v>
      </c>
      <c r="G21" s="75" t="str">
        <f>'[1]ENTRY LIST 3'!H112</f>
        <v>ANDORRA</v>
      </c>
      <c r="H21" s="75">
        <f>'[1]ENTRY LIST 3'!I112</f>
        <v>1999</v>
      </c>
      <c r="I21" s="75" t="str">
        <f>'[1]ENTRY LIST 3'!J112</f>
        <v>376-00005</v>
      </c>
      <c r="J21" s="76" t="s">
        <v>37</v>
      </c>
      <c r="K21" s="116">
        <v>2</v>
      </c>
      <c r="L21" s="116">
        <v>5</v>
      </c>
      <c r="M21" s="116">
        <v>5</v>
      </c>
      <c r="N21" s="116">
        <v>5</v>
      </c>
      <c r="O21" s="116">
        <v>5</v>
      </c>
      <c r="P21" s="116">
        <v>5</v>
      </c>
      <c r="Q21" s="116">
        <v>5</v>
      </c>
      <c r="R21" s="116">
        <v>5</v>
      </c>
      <c r="S21" s="116"/>
      <c r="T21" s="116"/>
      <c r="U21" s="79">
        <f t="shared" si="0"/>
        <v>37</v>
      </c>
      <c r="V21" s="116">
        <v>5</v>
      </c>
      <c r="W21" s="116">
        <v>3</v>
      </c>
      <c r="X21" s="116">
        <v>5</v>
      </c>
      <c r="Y21" s="116">
        <v>5</v>
      </c>
      <c r="Z21" s="116">
        <v>5</v>
      </c>
      <c r="AA21" s="116">
        <v>5</v>
      </c>
      <c r="AB21" s="116">
        <v>5</v>
      </c>
      <c r="AC21" s="116">
        <v>3</v>
      </c>
      <c r="AD21" s="116"/>
      <c r="AE21" s="116"/>
      <c r="AF21" s="79">
        <f t="shared" si="1"/>
        <v>36</v>
      </c>
      <c r="AG21" s="79">
        <f t="shared" si="2"/>
        <v>73</v>
      </c>
      <c r="AH21" s="80">
        <v>0.1875</v>
      </c>
      <c r="AI21" s="81">
        <v>0</v>
      </c>
      <c r="AJ21" s="82">
        <v>0.35972222222222222</v>
      </c>
      <c r="AK21" s="82">
        <v>0.53744212962962956</v>
      </c>
      <c r="AL21" s="83">
        <f t="shared" si="3"/>
        <v>0.17771989999999999</v>
      </c>
      <c r="AM21" s="84">
        <f t="shared" si="4"/>
        <v>0</v>
      </c>
      <c r="AN21" s="84">
        <f t="shared" si="5"/>
        <v>0</v>
      </c>
      <c r="AO21" s="84">
        <f t="shared" si="6"/>
        <v>0</v>
      </c>
      <c r="AP21" s="85">
        <f>IF((ROUND(AL21-AH21,7))&lt;0,0,IF(AM21&gt;=1,"DQ",IF(AN21&gt;=1,VLOOKUP(AN21,[1]PENALTY!$A$2:$B$60,2),1)))</f>
        <v>0</v>
      </c>
      <c r="AQ21" s="86">
        <v>0</v>
      </c>
      <c r="AR21" s="78">
        <f t="shared" si="7"/>
        <v>73</v>
      </c>
      <c r="AS21" s="88">
        <f t="shared" si="8"/>
        <v>0</v>
      </c>
      <c r="AT21" s="89">
        <f t="shared" si="9"/>
        <v>0</v>
      </c>
      <c r="AU21" s="90">
        <f t="shared" si="10"/>
        <v>1</v>
      </c>
      <c r="AV21" s="89">
        <f t="shared" si="11"/>
        <v>2</v>
      </c>
      <c r="AW21" s="90">
        <f t="shared" si="12"/>
        <v>13</v>
      </c>
      <c r="AX21" s="91"/>
      <c r="AY21" s="92"/>
      <c r="AZ21" s="92"/>
      <c r="BA21" s="92"/>
    </row>
    <row r="22" spans="1:53" s="22" customFormat="1" ht="18" customHeight="1">
      <c r="A22" s="74">
        <v>16</v>
      </c>
      <c r="B22" s="16"/>
      <c r="C22" s="74"/>
      <c r="D22" s="75">
        <f>'[1]ENTRY LIST 3'!E117</f>
        <v>155</v>
      </c>
      <c r="E22" s="75" t="str">
        <f>'[1]ENTRY LIST 3'!F117</f>
        <v>SEGU ROIG</v>
      </c>
      <c r="F22" s="75" t="str">
        <f>'[1]ENTRY LIST 3'!G117</f>
        <v>Sergi</v>
      </c>
      <c r="G22" s="75" t="str">
        <f>'[1]ENTRY LIST 3'!H117</f>
        <v>CATALONIA</v>
      </c>
      <c r="H22" s="75">
        <f>'[1]ENTRY LIST 3'!I117</f>
        <v>1999</v>
      </c>
      <c r="I22" s="75" t="str">
        <f>'[1]ENTRY LIST 3'!J117</f>
        <v>034-43080</v>
      </c>
      <c r="J22" s="76" t="s">
        <v>37</v>
      </c>
      <c r="K22" s="116">
        <v>5</v>
      </c>
      <c r="L22" s="116">
        <v>5</v>
      </c>
      <c r="M22" s="116">
        <v>5</v>
      </c>
      <c r="N22" s="116">
        <v>5</v>
      </c>
      <c r="O22" s="116">
        <v>5</v>
      </c>
      <c r="P22" s="116">
        <v>5</v>
      </c>
      <c r="Q22" s="116">
        <v>5</v>
      </c>
      <c r="R22" s="116">
        <v>5</v>
      </c>
      <c r="S22" s="116"/>
      <c r="T22" s="116"/>
      <c r="U22" s="79">
        <f t="shared" si="0"/>
        <v>40</v>
      </c>
      <c r="V22" s="116">
        <v>5</v>
      </c>
      <c r="W22" s="116">
        <v>5</v>
      </c>
      <c r="X22" s="116">
        <v>5</v>
      </c>
      <c r="Y22" s="116">
        <v>5</v>
      </c>
      <c r="Z22" s="116">
        <v>5</v>
      </c>
      <c r="AA22" s="116">
        <v>3</v>
      </c>
      <c r="AB22" s="116">
        <v>5</v>
      </c>
      <c r="AC22" s="116">
        <v>1</v>
      </c>
      <c r="AD22" s="116"/>
      <c r="AE22" s="116"/>
      <c r="AF22" s="79">
        <f t="shared" si="1"/>
        <v>34</v>
      </c>
      <c r="AG22" s="79">
        <f t="shared" si="2"/>
        <v>74</v>
      </c>
      <c r="AH22" s="80">
        <v>0.1875</v>
      </c>
      <c r="AI22" s="81">
        <v>0</v>
      </c>
      <c r="AJ22" s="82">
        <v>0.36527777777777781</v>
      </c>
      <c r="AK22" s="82">
        <v>0.52446759259259257</v>
      </c>
      <c r="AL22" s="83">
        <f t="shared" si="3"/>
        <v>0.15918979999999999</v>
      </c>
      <c r="AM22" s="84">
        <f t="shared" si="4"/>
        <v>0</v>
      </c>
      <c r="AN22" s="84">
        <f t="shared" si="5"/>
        <v>0</v>
      </c>
      <c r="AO22" s="84">
        <f t="shared" si="6"/>
        <v>0</v>
      </c>
      <c r="AP22" s="85">
        <f>IF((ROUND(AL22-AH22,7))&lt;0,0,IF(AM22&gt;=1,"DQ",IF(AN22&gt;=1,VLOOKUP(AN22,[1]PENALTY!$A$2:$B$60,2),1)))</f>
        <v>0</v>
      </c>
      <c r="AQ22" s="86">
        <v>0</v>
      </c>
      <c r="AR22" s="78">
        <f t="shared" si="7"/>
        <v>74</v>
      </c>
      <c r="AS22" s="88">
        <f t="shared" si="8"/>
        <v>0</v>
      </c>
      <c r="AT22" s="89">
        <f t="shared" si="9"/>
        <v>1</v>
      </c>
      <c r="AU22" s="90">
        <f t="shared" si="10"/>
        <v>0</v>
      </c>
      <c r="AV22" s="89">
        <f t="shared" si="11"/>
        <v>1</v>
      </c>
      <c r="AW22" s="90">
        <f t="shared" si="12"/>
        <v>14</v>
      </c>
      <c r="AX22" s="91"/>
      <c r="AY22" s="92"/>
      <c r="AZ22" s="92"/>
      <c r="BA22" s="92"/>
    </row>
    <row r="23" spans="1:53" s="22" customFormat="1" ht="18" customHeight="1">
      <c r="A23" s="74">
        <v>17</v>
      </c>
      <c r="B23" s="16"/>
      <c r="C23" s="74"/>
      <c r="D23" s="75">
        <f>'[1]ENTRY LIST 3'!E118</f>
        <v>156</v>
      </c>
      <c r="E23" s="75" t="str">
        <f>'[1]ENTRY LIST 3'!F118</f>
        <v>POL BERGADA</v>
      </c>
      <c r="F23" s="75" t="str">
        <f>'[1]ENTRY LIST 3'!G118</f>
        <v>Arnau</v>
      </c>
      <c r="G23" s="75" t="str">
        <f>'[1]ENTRY LIST 3'!H118</f>
        <v>CATALONIA</v>
      </c>
      <c r="H23" s="75">
        <f>'[1]ENTRY LIST 3'!I118</f>
        <v>1998</v>
      </c>
      <c r="I23" s="75" t="str">
        <f>'[1]ENTRY LIST 3'!J118</f>
        <v>034-08478</v>
      </c>
      <c r="J23" s="75" t="str">
        <f>'[1]ENTRY LIST 3'!K118</f>
        <v>Monty/20"</v>
      </c>
      <c r="K23" s="116">
        <v>5</v>
      </c>
      <c r="L23" s="116">
        <v>5</v>
      </c>
      <c r="M23" s="116">
        <v>5</v>
      </c>
      <c r="N23" s="116">
        <v>5</v>
      </c>
      <c r="O23" s="116">
        <v>5</v>
      </c>
      <c r="P23" s="116">
        <v>5</v>
      </c>
      <c r="Q23" s="116">
        <v>5</v>
      </c>
      <c r="R23" s="116">
        <v>5</v>
      </c>
      <c r="S23" s="116"/>
      <c r="T23" s="116"/>
      <c r="U23" s="79">
        <f t="shared" si="0"/>
        <v>40</v>
      </c>
      <c r="V23" s="116">
        <v>5</v>
      </c>
      <c r="W23" s="116">
        <v>3</v>
      </c>
      <c r="X23" s="116">
        <v>5</v>
      </c>
      <c r="Y23" s="116">
        <v>5</v>
      </c>
      <c r="Z23" s="116">
        <v>5</v>
      </c>
      <c r="AA23" s="116">
        <v>5</v>
      </c>
      <c r="AB23" s="116">
        <v>5</v>
      </c>
      <c r="AC23" s="116">
        <v>2</v>
      </c>
      <c r="AD23" s="116"/>
      <c r="AE23" s="116"/>
      <c r="AF23" s="79">
        <f t="shared" si="1"/>
        <v>35</v>
      </c>
      <c r="AG23" s="79">
        <f t="shared" si="2"/>
        <v>75</v>
      </c>
      <c r="AH23" s="80">
        <v>0.1875</v>
      </c>
      <c r="AI23" s="81">
        <v>0</v>
      </c>
      <c r="AJ23" s="82">
        <v>0.3666666666666667</v>
      </c>
      <c r="AK23" s="82">
        <v>0.52820601851851856</v>
      </c>
      <c r="AL23" s="83">
        <f t="shared" si="3"/>
        <v>0.1615394</v>
      </c>
      <c r="AM23" s="84">
        <f t="shared" si="4"/>
        <v>0</v>
      </c>
      <c r="AN23" s="84">
        <f t="shared" si="5"/>
        <v>0</v>
      </c>
      <c r="AO23" s="84">
        <f t="shared" si="6"/>
        <v>0</v>
      </c>
      <c r="AP23" s="85">
        <f>IF((ROUND(AL23-AH23,7))&lt;0,0,IF(AM23&gt;=1,"DQ",IF(AN23&gt;=1,VLOOKUP(AN23,[1]PENALTY!$A$2:$B$60,2),1)))</f>
        <v>0</v>
      </c>
      <c r="AQ23" s="86">
        <v>0</v>
      </c>
      <c r="AR23" s="78">
        <f t="shared" si="7"/>
        <v>75</v>
      </c>
      <c r="AS23" s="88">
        <f t="shared" si="8"/>
        <v>0</v>
      </c>
      <c r="AT23" s="89">
        <f t="shared" si="9"/>
        <v>0</v>
      </c>
      <c r="AU23" s="90">
        <f t="shared" si="10"/>
        <v>1</v>
      </c>
      <c r="AV23" s="89">
        <f t="shared" si="11"/>
        <v>1</v>
      </c>
      <c r="AW23" s="90">
        <f t="shared" si="12"/>
        <v>14</v>
      </c>
      <c r="AX23" s="91"/>
      <c r="AY23" s="92"/>
      <c r="AZ23" s="92"/>
      <c r="BA23" s="92"/>
    </row>
    <row r="24" spans="1:53" s="22" customFormat="1" ht="18" customHeight="1">
      <c r="A24" s="74">
        <v>18</v>
      </c>
      <c r="B24" s="16"/>
      <c r="C24" s="74"/>
      <c r="D24" s="75">
        <f>'[1]ENTRY LIST 3'!E115</f>
        <v>153</v>
      </c>
      <c r="E24" s="75" t="str">
        <f>'[1]ENTRY LIST 3'!F115</f>
        <v>NOVOA SIEIRO</v>
      </c>
      <c r="F24" s="75" t="str">
        <f>'[1]ENTRY LIST 3'!G115</f>
        <v>Marc</v>
      </c>
      <c r="G24" s="75" t="str">
        <f>'[1]ENTRY LIST 3'!H115</f>
        <v>CATALONIA</v>
      </c>
      <c r="H24" s="75">
        <f>'[1]ENTRY LIST 3'!I115</f>
        <v>1999</v>
      </c>
      <c r="I24" s="75" t="str">
        <f>'[1]ENTRY LIST 3'!J115</f>
        <v>034-08502</v>
      </c>
      <c r="J24" s="75" t="str">
        <f>'[1]ENTRY LIST 3'!K115</f>
        <v>Monty/20"</v>
      </c>
      <c r="K24" s="116">
        <v>5</v>
      </c>
      <c r="L24" s="116">
        <v>5</v>
      </c>
      <c r="M24" s="116">
        <v>5</v>
      </c>
      <c r="N24" s="116">
        <v>5</v>
      </c>
      <c r="O24" s="116">
        <v>5</v>
      </c>
      <c r="P24" s="116">
        <v>5</v>
      </c>
      <c r="Q24" s="116">
        <v>5</v>
      </c>
      <c r="R24" s="116">
        <v>3</v>
      </c>
      <c r="S24" s="116"/>
      <c r="T24" s="116"/>
      <c r="U24" s="79">
        <f t="shared" si="0"/>
        <v>38</v>
      </c>
      <c r="V24" s="116">
        <v>5</v>
      </c>
      <c r="W24" s="116">
        <v>5</v>
      </c>
      <c r="X24" s="116">
        <v>5</v>
      </c>
      <c r="Y24" s="116">
        <v>5</v>
      </c>
      <c r="Z24" s="116">
        <v>5</v>
      </c>
      <c r="AA24" s="116">
        <v>5</v>
      </c>
      <c r="AB24" s="116">
        <v>5</v>
      </c>
      <c r="AC24" s="116">
        <v>5</v>
      </c>
      <c r="AD24" s="116"/>
      <c r="AE24" s="116"/>
      <c r="AF24" s="79">
        <f t="shared" si="1"/>
        <v>40</v>
      </c>
      <c r="AG24" s="79">
        <f t="shared" si="2"/>
        <v>78</v>
      </c>
      <c r="AH24" s="80">
        <v>0.1875</v>
      </c>
      <c r="AI24" s="81">
        <v>0</v>
      </c>
      <c r="AJ24" s="82">
        <v>0.35694444444444445</v>
      </c>
      <c r="AK24" s="82">
        <v>0.47288194444444448</v>
      </c>
      <c r="AL24" s="83">
        <f t="shared" si="3"/>
        <v>0.1159375</v>
      </c>
      <c r="AM24" s="84">
        <f t="shared" si="4"/>
        <v>0</v>
      </c>
      <c r="AN24" s="84">
        <f t="shared" si="5"/>
        <v>0</v>
      </c>
      <c r="AO24" s="84">
        <f t="shared" si="6"/>
        <v>0</v>
      </c>
      <c r="AP24" s="85">
        <f>IF((ROUND(AL24-AH24,7))&lt;0,0,IF(AM24&gt;=1,"DQ",IF(AN24&gt;=1,VLOOKUP(AN24,[1]PENALTY!$A$2:$B$60,2),1)))</f>
        <v>0</v>
      </c>
      <c r="AQ24" s="86">
        <v>0</v>
      </c>
      <c r="AR24" s="78">
        <f t="shared" si="7"/>
        <v>78</v>
      </c>
      <c r="AS24" s="88">
        <f t="shared" si="8"/>
        <v>0</v>
      </c>
      <c r="AT24" s="89">
        <f t="shared" si="9"/>
        <v>0</v>
      </c>
      <c r="AU24" s="90">
        <f t="shared" si="10"/>
        <v>0</v>
      </c>
      <c r="AV24" s="89">
        <f t="shared" si="11"/>
        <v>1</v>
      </c>
      <c r="AW24" s="90">
        <f t="shared" si="12"/>
        <v>15</v>
      </c>
      <c r="AX24" s="91"/>
      <c r="AY24" s="92"/>
      <c r="AZ24" s="92"/>
      <c r="BA24" s="92"/>
    </row>
    <row r="25" spans="1:53" s="22" customFormat="1" ht="18" customHeight="1">
      <c r="A25" s="74">
        <v>19</v>
      </c>
      <c r="B25" s="16"/>
      <c r="C25" s="74"/>
      <c r="D25" s="75">
        <f>'[1]ENTRY LIST 3'!E120</f>
        <v>158</v>
      </c>
      <c r="E25" s="75" t="str">
        <f>'[1]ENTRY LIST 3'!F120</f>
        <v>PAVLIK</v>
      </c>
      <c r="F25" s="75" t="str">
        <f>'[1]ENTRY LIST 3'!G120</f>
        <v>Michal</v>
      </c>
      <c r="G25" s="75" t="str">
        <f>'[1]ENTRY LIST 3'!H120</f>
        <v>CZECH</v>
      </c>
      <c r="H25" s="75">
        <f>'[1]ENTRY LIST 3'!I120</f>
        <v>1999</v>
      </c>
      <c r="I25" s="75" t="str">
        <f>'[1]ENTRY LIST 3'!J120</f>
        <v>420-09372</v>
      </c>
      <c r="J25" s="75" t="str">
        <f>'[1]ENTRY LIST 3'!K120</f>
        <v>Monty/20"</v>
      </c>
      <c r="K25" s="116">
        <v>5</v>
      </c>
      <c r="L25" s="116">
        <v>5</v>
      </c>
      <c r="M25" s="116">
        <v>5</v>
      </c>
      <c r="N25" s="116">
        <v>5</v>
      </c>
      <c r="O25" s="116">
        <v>5</v>
      </c>
      <c r="P25" s="116">
        <v>5</v>
      </c>
      <c r="Q25" s="116">
        <v>5</v>
      </c>
      <c r="R25" s="116">
        <v>5</v>
      </c>
      <c r="S25" s="116"/>
      <c r="T25" s="116"/>
      <c r="U25" s="79">
        <f t="shared" si="0"/>
        <v>40</v>
      </c>
      <c r="V25" s="116">
        <v>5</v>
      </c>
      <c r="W25" s="116">
        <v>5</v>
      </c>
      <c r="X25" s="116">
        <v>5</v>
      </c>
      <c r="Y25" s="116">
        <v>5</v>
      </c>
      <c r="Z25" s="116">
        <v>5</v>
      </c>
      <c r="AA25" s="116">
        <v>5</v>
      </c>
      <c r="AB25" s="116">
        <v>5</v>
      </c>
      <c r="AC25" s="116">
        <v>3</v>
      </c>
      <c r="AD25" s="116"/>
      <c r="AE25" s="116"/>
      <c r="AF25" s="79">
        <f t="shared" si="1"/>
        <v>38</v>
      </c>
      <c r="AG25" s="79">
        <f t="shared" si="2"/>
        <v>78</v>
      </c>
      <c r="AH25" s="80">
        <v>0.1875</v>
      </c>
      <c r="AI25" s="81">
        <v>0</v>
      </c>
      <c r="AJ25" s="82">
        <v>0.37361111111111112</v>
      </c>
      <c r="AK25" s="82">
        <v>0.55435185185185187</v>
      </c>
      <c r="AL25" s="83">
        <f t="shared" si="3"/>
        <v>0.1807407</v>
      </c>
      <c r="AM25" s="84">
        <f t="shared" si="4"/>
        <v>0</v>
      </c>
      <c r="AN25" s="84">
        <f t="shared" si="5"/>
        <v>0</v>
      </c>
      <c r="AO25" s="84">
        <f t="shared" si="6"/>
        <v>0</v>
      </c>
      <c r="AP25" s="85">
        <f>IF((ROUND(AL25-AH25,7))&lt;0,0,IF(AM25&gt;=1,"DQ",IF(AN25&gt;=1,VLOOKUP(AN25,[1]PENALTY!$A$2:$B$60,2),1)))</f>
        <v>0</v>
      </c>
      <c r="AQ25" s="86">
        <v>0</v>
      </c>
      <c r="AR25" s="78">
        <f t="shared" si="7"/>
        <v>78</v>
      </c>
      <c r="AS25" s="88">
        <f t="shared" si="8"/>
        <v>0</v>
      </c>
      <c r="AT25" s="89">
        <f t="shared" si="9"/>
        <v>0</v>
      </c>
      <c r="AU25" s="90">
        <f t="shared" si="10"/>
        <v>0</v>
      </c>
      <c r="AV25" s="89">
        <f t="shared" si="11"/>
        <v>1</v>
      </c>
      <c r="AW25" s="90">
        <f t="shared" si="12"/>
        <v>15</v>
      </c>
      <c r="AX25" s="91"/>
      <c r="AY25" s="92"/>
      <c r="AZ25" s="92"/>
      <c r="BA25" s="92"/>
    </row>
    <row r="26" spans="1:53" s="22" customFormat="1" ht="18" customHeight="1">
      <c r="A26" s="74">
        <v>20</v>
      </c>
      <c r="B26" s="16"/>
      <c r="C26" s="74"/>
      <c r="D26" s="75">
        <f>'[1]ENTRY LIST 3'!E119</f>
        <v>157</v>
      </c>
      <c r="E26" s="75" t="str">
        <f>'[1]ENTRY LIST 3'!F119</f>
        <v>ROSICH GUIXA</v>
      </c>
      <c r="F26" s="75" t="str">
        <f>'[1]ENTRY LIST 3'!G119</f>
        <v>Gil</v>
      </c>
      <c r="G26" s="75" t="str">
        <f>'[1]ENTRY LIST 3'!H119</f>
        <v>CATALONIA</v>
      </c>
      <c r="H26" s="75">
        <f>'[1]ENTRY LIST 3'!I119</f>
        <v>1997</v>
      </c>
      <c r="I26" s="75" t="str">
        <f>'[1]ENTRY LIST 3'!J119</f>
        <v>034-08454</v>
      </c>
      <c r="J26" s="76" t="s">
        <v>37</v>
      </c>
      <c r="K26" s="116">
        <v>5</v>
      </c>
      <c r="L26" s="116">
        <v>5</v>
      </c>
      <c r="M26" s="116">
        <v>5</v>
      </c>
      <c r="N26" s="116">
        <v>5</v>
      </c>
      <c r="O26" s="116">
        <v>5</v>
      </c>
      <c r="P26" s="116">
        <v>5</v>
      </c>
      <c r="Q26" s="116">
        <v>5</v>
      </c>
      <c r="R26" s="116">
        <v>5</v>
      </c>
      <c r="S26" s="116"/>
      <c r="T26" s="116"/>
      <c r="U26" s="79">
        <f t="shared" si="0"/>
        <v>40</v>
      </c>
      <c r="V26" s="116">
        <v>5</v>
      </c>
      <c r="W26" s="116">
        <v>5</v>
      </c>
      <c r="X26" s="116">
        <v>5</v>
      </c>
      <c r="Y26" s="116">
        <v>5</v>
      </c>
      <c r="Z26" s="116">
        <v>5</v>
      </c>
      <c r="AA26" s="116">
        <v>5</v>
      </c>
      <c r="AB26" s="116">
        <v>5</v>
      </c>
      <c r="AC26" s="116">
        <v>5</v>
      </c>
      <c r="AD26" s="116"/>
      <c r="AE26" s="116"/>
      <c r="AF26" s="79">
        <f t="shared" si="1"/>
        <v>40</v>
      </c>
      <c r="AG26" s="79">
        <f t="shared" si="2"/>
        <v>80</v>
      </c>
      <c r="AH26" s="80">
        <v>0.1875</v>
      </c>
      <c r="AI26" s="81">
        <v>0</v>
      </c>
      <c r="AJ26" s="82">
        <v>0.36249999999999999</v>
      </c>
      <c r="AK26" s="82">
        <v>0.54155092592592591</v>
      </c>
      <c r="AL26" s="83">
        <f t="shared" si="3"/>
        <v>0.17905090000000001</v>
      </c>
      <c r="AM26" s="84">
        <f t="shared" si="4"/>
        <v>0</v>
      </c>
      <c r="AN26" s="84">
        <f t="shared" si="5"/>
        <v>0</v>
      </c>
      <c r="AO26" s="84">
        <f t="shared" si="6"/>
        <v>0</v>
      </c>
      <c r="AP26" s="85">
        <f>IF((ROUND(AL26-AH26,7))&lt;0,0,IF(AM26&gt;=1,"DQ",IF(AN26&gt;=1,VLOOKUP(AN26,[1]PENALTY!$A$2:$B$60,2),1)))</f>
        <v>0</v>
      </c>
      <c r="AQ26" s="86">
        <v>0</v>
      </c>
      <c r="AR26" s="78">
        <f t="shared" si="7"/>
        <v>80</v>
      </c>
      <c r="AS26" s="88">
        <f t="shared" si="8"/>
        <v>0</v>
      </c>
      <c r="AT26" s="89">
        <f t="shared" si="9"/>
        <v>0</v>
      </c>
      <c r="AU26" s="90">
        <f t="shared" si="10"/>
        <v>0</v>
      </c>
      <c r="AV26" s="89">
        <f t="shared" si="11"/>
        <v>0</v>
      </c>
      <c r="AW26" s="90">
        <f t="shared" si="12"/>
        <v>16</v>
      </c>
      <c r="AX26" s="91"/>
      <c r="AY26" s="92"/>
      <c r="AZ26" s="92"/>
      <c r="BA26" s="92"/>
    </row>
  </sheetData>
  <printOptions horizontalCentered="1"/>
  <pageMargins left="0" right="0" top="1.1811023622047245" bottom="0" header="0.51181102362204722" footer="0.51181102362204722"/>
  <pageSetup paperSize="9"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Z16"/>
  <sheetViews>
    <sheetView tabSelected="1" workbookViewId="0">
      <pane xSplit="6" topLeftCell="G1" activePane="topRight" state="frozen"/>
      <selection activeCell="B10" sqref="B10"/>
      <selection pane="topRight" activeCell="I1" sqref="I1"/>
    </sheetView>
  </sheetViews>
  <sheetFormatPr baseColWidth="10" defaultColWidth="9" defaultRowHeight="13.2"/>
  <cols>
    <col min="1" max="1" width="3.21875" customWidth="1"/>
    <col min="2" max="2" width="1.6640625" customWidth="1"/>
    <col min="3" max="3" width="3.6640625" style="93" customWidth="1"/>
    <col min="4" max="4" width="4.33203125" customWidth="1"/>
    <col min="5" max="5" width="16.33203125" customWidth="1"/>
    <col min="6" max="6" width="13.6640625" customWidth="1"/>
    <col min="7" max="7" width="12.77734375" customWidth="1"/>
    <col min="8" max="8" width="7.6640625" customWidth="1"/>
    <col min="9" max="9" width="11.6640625" customWidth="1"/>
    <col min="10" max="10" width="15.109375" customWidth="1"/>
    <col min="11" max="11" width="3.44140625" style="93" customWidth="1"/>
    <col min="12" max="12" width="3.6640625" style="93" customWidth="1"/>
    <col min="13" max="13" width="3.44140625" style="93" customWidth="1"/>
    <col min="14" max="15" width="3.6640625" style="93" customWidth="1"/>
    <col min="16" max="16" width="4" style="93" customWidth="1"/>
    <col min="17" max="17" width="3.6640625" style="93" customWidth="1"/>
    <col min="18" max="18" width="3.88671875" style="93" customWidth="1"/>
    <col min="19" max="19" width="3.77734375" style="93" hidden="1" customWidth="1"/>
    <col min="20" max="20" width="3.6640625" style="93" hidden="1" customWidth="1"/>
    <col min="21" max="21" width="4.6640625" customWidth="1"/>
    <col min="22" max="22" width="3.88671875" style="93" customWidth="1"/>
    <col min="23" max="24" width="3.6640625" style="93" customWidth="1"/>
    <col min="25" max="25" width="3.77734375" style="93" customWidth="1"/>
    <col min="26" max="28" width="3.6640625" style="93" customWidth="1"/>
    <col min="29" max="29" width="3.77734375" style="93" customWidth="1"/>
    <col min="30" max="31" width="3.6640625" style="93" hidden="1" customWidth="1"/>
    <col min="32" max="32" width="4.21875" customWidth="1"/>
    <col min="33" max="33" width="4.6640625" customWidth="1"/>
    <col min="34" max="34" width="9" style="29"/>
    <col min="35" max="35" width="9" style="95"/>
    <col min="36" max="36" width="11" style="31" customWidth="1"/>
    <col min="37" max="37" width="10" style="95" customWidth="1"/>
    <col min="38" max="38" width="9.88671875" style="96" customWidth="1"/>
    <col min="39" max="41" width="4.109375" style="96" customWidth="1"/>
    <col min="42" max="42" width="3.77734375" customWidth="1"/>
    <col min="43" max="43" width="4.109375" customWidth="1"/>
    <col min="45" max="45" width="3.6640625" style="35" customWidth="1"/>
    <col min="46" max="46" width="3.88671875" style="35" customWidth="1"/>
    <col min="47" max="48" width="3.6640625" style="35" customWidth="1"/>
    <col min="49" max="49" width="3.77734375" style="35" customWidth="1"/>
  </cols>
  <sheetData>
    <row r="1" spans="1:52" s="4" customFormat="1" ht="28.2">
      <c r="A1" s="1"/>
      <c r="B1" s="2"/>
      <c r="C1" s="3" t="s">
        <v>0</v>
      </c>
      <c r="F1" s="5"/>
      <c r="G1" s="6"/>
      <c r="H1" s="6"/>
      <c r="I1" s="5"/>
      <c r="K1" s="7"/>
      <c r="L1" s="7"/>
      <c r="M1" s="7"/>
    </row>
    <row r="2" spans="1:52" s="15" customFormat="1" ht="13.5" customHeight="1">
      <c r="A2" s="8"/>
      <c r="B2" s="9"/>
      <c r="C2" s="10" t="s">
        <v>1</v>
      </c>
      <c r="D2" s="11"/>
      <c r="E2" s="12"/>
      <c r="F2" s="12"/>
      <c r="G2" s="11"/>
      <c r="H2" s="11"/>
      <c r="I2" s="11"/>
      <c r="J2" s="10"/>
      <c r="K2" s="13"/>
      <c r="L2" s="14"/>
      <c r="M2" s="14"/>
      <c r="N2" s="14"/>
    </row>
    <row r="3" spans="1:52" s="16" customFormat="1" ht="12">
      <c r="C3" s="17"/>
      <c r="K3" s="17"/>
      <c r="L3" s="17"/>
      <c r="M3" s="17"/>
      <c r="N3" s="17"/>
      <c r="O3" s="17"/>
      <c r="P3" s="17"/>
      <c r="Q3" s="17"/>
      <c r="R3" s="17"/>
      <c r="S3" s="17"/>
      <c r="T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H3" s="17"/>
      <c r="AI3" s="19"/>
      <c r="AJ3" s="19"/>
      <c r="AK3" s="19"/>
      <c r="AL3" s="20"/>
      <c r="AM3" s="20"/>
      <c r="AN3" s="20"/>
      <c r="AO3" s="20"/>
      <c r="AS3" s="21"/>
      <c r="AT3" s="21"/>
      <c r="AU3" s="21"/>
      <c r="AV3" s="21"/>
      <c r="AW3" s="21"/>
    </row>
    <row r="4" spans="1:52" s="22" customFormat="1">
      <c r="C4" s="117" t="s">
        <v>47</v>
      </c>
      <c r="D4" s="118"/>
      <c r="E4" s="119"/>
      <c r="F4" s="26"/>
      <c r="G4" s="27"/>
      <c r="H4" s="28"/>
      <c r="I4" s="27"/>
      <c r="J4" s="28"/>
      <c r="K4" s="29"/>
      <c r="L4" s="29"/>
      <c r="M4" s="29"/>
      <c r="N4" s="29"/>
      <c r="O4" s="29"/>
      <c r="P4" s="29"/>
      <c r="Q4" s="29"/>
      <c r="R4" s="29"/>
      <c r="S4" s="29"/>
      <c r="T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H4" s="29"/>
      <c r="AI4" s="31"/>
      <c r="AJ4" s="31"/>
      <c r="AK4" s="31"/>
      <c r="AL4" s="28"/>
      <c r="AM4" s="28"/>
      <c r="AN4" s="28"/>
      <c r="AO4" s="28"/>
      <c r="AP4" s="32"/>
      <c r="AQ4" s="32"/>
      <c r="AR4" s="32"/>
      <c r="AS4" s="34"/>
      <c r="AT4" s="34"/>
      <c r="AU4" s="35"/>
      <c r="AV4" s="35"/>
      <c r="AW4" s="35"/>
    </row>
    <row r="5" spans="1:52" s="16" customFormat="1" ht="12">
      <c r="A5" s="36"/>
      <c r="C5" s="37"/>
      <c r="D5" s="38" t="s">
        <v>3</v>
      </c>
      <c r="E5" s="39"/>
      <c r="F5" s="40"/>
      <c r="G5" s="41"/>
      <c r="H5" s="42"/>
      <c r="I5" s="41"/>
      <c r="J5" s="42"/>
      <c r="K5" s="43" t="s">
        <v>4</v>
      </c>
      <c r="L5" s="44"/>
      <c r="M5" s="44"/>
      <c r="N5" s="44"/>
      <c r="O5" s="44"/>
      <c r="P5" s="44"/>
      <c r="Q5" s="44"/>
      <c r="R5" s="44"/>
      <c r="S5" s="44"/>
      <c r="T5" s="44"/>
      <c r="U5" s="38" t="s">
        <v>5</v>
      </c>
      <c r="V5" s="44" t="s">
        <v>6</v>
      </c>
      <c r="W5" s="44"/>
      <c r="X5" s="44"/>
      <c r="Y5" s="44"/>
      <c r="Z5" s="44"/>
      <c r="AA5" s="44"/>
      <c r="AB5" s="44"/>
      <c r="AC5" s="44"/>
      <c r="AD5" s="44"/>
      <c r="AE5" s="44"/>
      <c r="AF5" s="38" t="s">
        <v>7</v>
      </c>
      <c r="AG5" s="46" t="s">
        <v>8</v>
      </c>
      <c r="AH5" s="43" t="s">
        <v>9</v>
      </c>
      <c r="AI5" s="47"/>
      <c r="AJ5" s="47"/>
      <c r="AK5" s="47"/>
      <c r="AL5" s="48"/>
      <c r="AM5" s="49"/>
      <c r="AN5" s="50" t="s">
        <v>10</v>
      </c>
      <c r="AO5" s="51"/>
      <c r="AP5" s="52" t="s">
        <v>11</v>
      </c>
      <c r="AQ5" s="120"/>
      <c r="AR5" s="108" t="s">
        <v>12</v>
      </c>
      <c r="AS5" s="109"/>
      <c r="AT5" s="110"/>
      <c r="AU5" s="111"/>
      <c r="AV5" s="110"/>
      <c r="AW5" s="111"/>
    </row>
    <row r="6" spans="1:52" s="16" customFormat="1" ht="12">
      <c r="A6" s="57" t="s">
        <v>13</v>
      </c>
      <c r="C6" s="58" t="s">
        <v>14</v>
      </c>
      <c r="D6" s="59" t="s">
        <v>15</v>
      </c>
      <c r="E6" s="60" t="s">
        <v>16</v>
      </c>
      <c r="F6" s="61" t="s">
        <v>17</v>
      </c>
      <c r="G6" s="62" t="s">
        <v>18</v>
      </c>
      <c r="H6" s="62" t="s">
        <v>19</v>
      </c>
      <c r="I6" s="62" t="s">
        <v>20</v>
      </c>
      <c r="J6" s="62" t="s">
        <v>21</v>
      </c>
      <c r="K6" s="63">
        <v>21</v>
      </c>
      <c r="L6" s="63">
        <v>22</v>
      </c>
      <c r="M6" s="63">
        <v>23</v>
      </c>
      <c r="N6" s="63">
        <v>24</v>
      </c>
      <c r="O6" s="63">
        <v>25</v>
      </c>
      <c r="P6" s="63">
        <v>26</v>
      </c>
      <c r="Q6" s="63">
        <v>27</v>
      </c>
      <c r="R6" s="63">
        <v>28</v>
      </c>
      <c r="S6" s="63" t="s">
        <v>22</v>
      </c>
      <c r="T6" s="63" t="s">
        <v>22</v>
      </c>
      <c r="U6" s="64" t="s">
        <v>23</v>
      </c>
      <c r="V6" s="63">
        <v>21</v>
      </c>
      <c r="W6" s="63">
        <v>22</v>
      </c>
      <c r="X6" s="63">
        <v>23</v>
      </c>
      <c r="Y6" s="63">
        <v>24</v>
      </c>
      <c r="Z6" s="63">
        <v>25</v>
      </c>
      <c r="AA6" s="63">
        <v>26</v>
      </c>
      <c r="AB6" s="63">
        <v>27</v>
      </c>
      <c r="AC6" s="63">
        <v>28</v>
      </c>
      <c r="AD6" s="63" t="s">
        <v>22</v>
      </c>
      <c r="AE6" s="63" t="s">
        <v>22</v>
      </c>
      <c r="AF6" s="64" t="s">
        <v>23</v>
      </c>
      <c r="AG6" s="64" t="s">
        <v>24</v>
      </c>
      <c r="AH6" s="66" t="s">
        <v>25</v>
      </c>
      <c r="AI6" s="67" t="s">
        <v>26</v>
      </c>
      <c r="AJ6" s="63" t="s">
        <v>27</v>
      </c>
      <c r="AK6" s="63" t="s">
        <v>28</v>
      </c>
      <c r="AL6" s="68" t="s">
        <v>29</v>
      </c>
      <c r="AM6" s="69" t="s">
        <v>30</v>
      </c>
      <c r="AN6" s="69" t="s">
        <v>31</v>
      </c>
      <c r="AO6" s="69" t="s">
        <v>32</v>
      </c>
      <c r="AP6" s="112" t="s">
        <v>33</v>
      </c>
      <c r="AQ6" s="121" t="s">
        <v>34</v>
      </c>
      <c r="AR6" s="113" t="s">
        <v>35</v>
      </c>
      <c r="AS6" s="114" t="s">
        <v>36</v>
      </c>
      <c r="AT6" s="115">
        <v>1</v>
      </c>
      <c r="AU6" s="114">
        <v>2</v>
      </c>
      <c r="AV6" s="115">
        <v>3</v>
      </c>
      <c r="AW6" s="114">
        <v>5</v>
      </c>
    </row>
    <row r="7" spans="1:52" s="22" customFormat="1" ht="18" customHeight="1">
      <c r="A7" s="74">
        <v>1</v>
      </c>
      <c r="B7" s="16"/>
      <c r="C7" s="74"/>
      <c r="D7" s="75">
        <f>'[1]ENTRY LIST 3'!E165</f>
        <v>231</v>
      </c>
      <c r="E7" s="75" t="str">
        <f>'[1]ENTRY LIST 3'!F165</f>
        <v>ABANT CONDAL</v>
      </c>
      <c r="F7" s="75" t="str">
        <f>'[1]ENTRY LIST 3'!G165</f>
        <v>Gemma</v>
      </c>
      <c r="G7" s="75" t="str">
        <f>'[1]ENTRY LIST 3'!H165</f>
        <v>CATALONIA</v>
      </c>
      <c r="H7" s="75">
        <f>'[1]ENTRY LIST 3'!I165</f>
        <v>1989</v>
      </c>
      <c r="I7" s="75" t="str">
        <f>'[1]ENTRY LIST 3'!J165</f>
        <v>034-08417</v>
      </c>
      <c r="J7" s="75" t="str">
        <f>'[1]ENTRY LIST 3'!K165</f>
        <v>Monty/20"</v>
      </c>
      <c r="K7" s="116">
        <v>1</v>
      </c>
      <c r="L7" s="116">
        <v>0</v>
      </c>
      <c r="M7" s="116">
        <v>0</v>
      </c>
      <c r="N7" s="116">
        <v>2</v>
      </c>
      <c r="O7" s="116">
        <v>0</v>
      </c>
      <c r="P7" s="116">
        <v>0</v>
      </c>
      <c r="Q7" s="116">
        <v>0</v>
      </c>
      <c r="R7" s="116">
        <v>0</v>
      </c>
      <c r="S7" s="78"/>
      <c r="T7" s="78"/>
      <c r="U7" s="79">
        <f>SUM(K7:T7)</f>
        <v>3</v>
      </c>
      <c r="V7" s="116">
        <v>1</v>
      </c>
      <c r="W7" s="116">
        <v>0</v>
      </c>
      <c r="X7" s="116">
        <v>0</v>
      </c>
      <c r="Y7" s="116">
        <v>1</v>
      </c>
      <c r="Z7" s="116">
        <v>0</v>
      </c>
      <c r="AA7" s="116">
        <v>0</v>
      </c>
      <c r="AB7" s="116">
        <v>0</v>
      </c>
      <c r="AC7" s="116">
        <v>0</v>
      </c>
      <c r="AD7" s="78"/>
      <c r="AE7" s="78"/>
      <c r="AF7" s="79">
        <f>SUM(V7:AE7)</f>
        <v>2</v>
      </c>
      <c r="AG7" s="79">
        <f>AF7+U7</f>
        <v>5</v>
      </c>
      <c r="AH7" s="80">
        <v>0.1875</v>
      </c>
      <c r="AI7" s="81">
        <v>0</v>
      </c>
      <c r="AJ7" s="82">
        <v>0.38750000000000001</v>
      </c>
      <c r="AK7" s="82">
        <v>0.55511574074074077</v>
      </c>
      <c r="AL7" s="83">
        <f>ROUND(AK7-AJ7-AI7,7)</f>
        <v>0.16761570000000001</v>
      </c>
      <c r="AM7" s="84">
        <f>IF((AL7-AH7)&lt;0,0,HOUR(AL7-AH7))</f>
        <v>0</v>
      </c>
      <c r="AN7" s="84">
        <f>IF((AL7-AH7)&lt;0,0,MINUTE(AL7-AH7))</f>
        <v>0</v>
      </c>
      <c r="AO7" s="84">
        <f>IF((AL7-AH7)&lt;0,0,SECOND(AL7-AH7))</f>
        <v>0</v>
      </c>
      <c r="AP7" s="85">
        <f>IF((ROUND(AL7-AH7,7))&lt;0,0,IF(AM7&gt;=1,"DQ",IF(AN7&gt;=1,VLOOKUP(AN7,[1]PENALTY!$A$2:$B$60,2),1)))</f>
        <v>0</v>
      </c>
      <c r="AQ7" s="86">
        <v>0</v>
      </c>
      <c r="AR7" s="78">
        <f>(AG7+AP7+AQ7)*1.3</f>
        <v>6.5</v>
      </c>
      <c r="AS7" s="88">
        <f>COUNTIF(K7:R7,"0")+COUNTIF(V7:AC7,"0")</f>
        <v>12</v>
      </c>
      <c r="AT7" s="89">
        <f>COUNTIF(K7:R7,"1")+COUNTIF(V7:AC7,"1")</f>
        <v>3</v>
      </c>
      <c r="AU7" s="90">
        <f>COUNTIF(K7:R7,"2")+COUNTIF(V7:AC7,"2")</f>
        <v>1</v>
      </c>
      <c r="AV7" s="89">
        <f>COUNTIF(K7:R7,"3")+COUNTIF(V7:AC7,"3")</f>
        <v>0</v>
      </c>
      <c r="AW7" s="89">
        <f>COUNTIF(K7:R7,"5")+COUNTIF(V7:AC7,"5")</f>
        <v>0</v>
      </c>
      <c r="AX7" s="92"/>
      <c r="AY7" s="92"/>
      <c r="AZ7" s="92"/>
    </row>
    <row r="8" spans="1:52" s="22" customFormat="1" ht="18" customHeight="1">
      <c r="A8" s="74">
        <v>2</v>
      </c>
      <c r="B8" s="16"/>
      <c r="C8" s="74"/>
      <c r="D8" s="75">
        <f>'[1]ENTRY LIST 3'!E164</f>
        <v>230</v>
      </c>
      <c r="E8" s="75" t="str">
        <f>'[1]ENTRY LIST 3'!F164</f>
        <v>ABANT CONDAL</v>
      </c>
      <c r="F8" s="75" t="str">
        <f>'[1]ENTRY LIST 3'!G164</f>
        <v>Mireia</v>
      </c>
      <c r="G8" s="75" t="str">
        <f>'[1]ENTRY LIST 3'!H164</f>
        <v>CATALONIA</v>
      </c>
      <c r="H8" s="75">
        <f>'[1]ENTRY LIST 3'!I164</f>
        <v>1989</v>
      </c>
      <c r="I8" s="75" t="str">
        <f>'[1]ENTRY LIST 3'!J164</f>
        <v>034-08418</v>
      </c>
      <c r="J8" s="75" t="str">
        <f>'[1]ENTRY LIST 3'!K164</f>
        <v>Monty/20"</v>
      </c>
      <c r="K8" s="116">
        <v>1</v>
      </c>
      <c r="L8" s="116">
        <v>5</v>
      </c>
      <c r="M8" s="116">
        <v>0</v>
      </c>
      <c r="N8" s="116">
        <v>5</v>
      </c>
      <c r="O8" s="116">
        <v>3</v>
      </c>
      <c r="P8" s="116">
        <v>0</v>
      </c>
      <c r="Q8" s="116">
        <v>0</v>
      </c>
      <c r="R8" s="116">
        <v>0</v>
      </c>
      <c r="S8" s="78"/>
      <c r="T8" s="78"/>
      <c r="U8" s="79">
        <f>SUM(K8:T8)</f>
        <v>14</v>
      </c>
      <c r="V8" s="116">
        <v>1</v>
      </c>
      <c r="W8" s="116">
        <v>3</v>
      </c>
      <c r="X8" s="116">
        <v>0</v>
      </c>
      <c r="Y8" s="116">
        <v>3</v>
      </c>
      <c r="Z8" s="116">
        <v>0</v>
      </c>
      <c r="AA8" s="116">
        <v>0</v>
      </c>
      <c r="AB8" s="116">
        <v>0</v>
      </c>
      <c r="AC8" s="116">
        <v>0</v>
      </c>
      <c r="AD8" s="78"/>
      <c r="AE8" s="78"/>
      <c r="AF8" s="79">
        <f>SUM(V8:AE8)</f>
        <v>7</v>
      </c>
      <c r="AG8" s="79">
        <f>AF8+U8</f>
        <v>21</v>
      </c>
      <c r="AH8" s="80">
        <v>0.1875</v>
      </c>
      <c r="AI8" s="81">
        <v>0</v>
      </c>
      <c r="AJ8" s="82">
        <v>0.38472222222222219</v>
      </c>
      <c r="AK8" s="82">
        <v>0.55659722222222219</v>
      </c>
      <c r="AL8" s="83">
        <f>ROUND(AK8-AJ8-AI8,7)</f>
        <v>0.171875</v>
      </c>
      <c r="AM8" s="84">
        <f>IF((AL8-AH8)&lt;0,0,HOUR(AL8-AH8))</f>
        <v>0</v>
      </c>
      <c r="AN8" s="84">
        <f>IF((AL8-AH8)&lt;0,0,MINUTE(AL8-AH8))</f>
        <v>0</v>
      </c>
      <c r="AO8" s="84">
        <f>IF((AL8-AH8)&lt;0,0,SECOND(AL8-AH8))</f>
        <v>0</v>
      </c>
      <c r="AP8" s="85">
        <f>IF((ROUND(AL8-AH8,7))&lt;0,0,IF(AM8&gt;=1,"DQ",IF(AN8&gt;=1,VLOOKUP(AN8,[1]PENALTY!$A$2:$B$60,2),1)))</f>
        <v>0</v>
      </c>
      <c r="AQ8" s="86">
        <v>0</v>
      </c>
      <c r="AR8" s="78">
        <f>(AG8+AP8+AQ8)*1.3</f>
        <v>27.3</v>
      </c>
      <c r="AS8" s="88">
        <f>COUNTIF(K8:R8,"0")+COUNTIF(V8:AC8,"0")</f>
        <v>9</v>
      </c>
      <c r="AT8" s="89">
        <f>COUNTIF(K8:R8,"1")+COUNTIF(V8:AC8,"1")</f>
        <v>2</v>
      </c>
      <c r="AU8" s="90">
        <f>COUNTIF(K8:R8,"2")+COUNTIF(V8:AC8,"2")</f>
        <v>0</v>
      </c>
      <c r="AV8" s="89">
        <f>COUNTIF(K8:R8,"3")+COUNTIF(V8:AC8,"3")</f>
        <v>3</v>
      </c>
      <c r="AW8" s="89">
        <f>COUNTIF(K8:R8,"5")+COUNTIF(V8:AC8,"5")</f>
        <v>2</v>
      </c>
      <c r="AX8" s="92"/>
      <c r="AY8" s="92"/>
      <c r="AZ8" s="92"/>
    </row>
    <row r="9" spans="1:52" s="22" customFormat="1" ht="18" customHeight="1">
      <c r="A9" s="74">
        <v>3</v>
      </c>
      <c r="B9" s="16"/>
      <c r="C9" s="74"/>
      <c r="D9" s="75">
        <f>'[1]ENTRY LIST 3'!E167</f>
        <v>233</v>
      </c>
      <c r="E9" s="75" t="str">
        <f>'[1]ENTRY LIST 3'!F167</f>
        <v>KRIVOVA</v>
      </c>
      <c r="F9" s="75" t="str">
        <f>'[1]ENTRY LIST 3'!G167</f>
        <v>Marie</v>
      </c>
      <c r="G9" s="75" t="str">
        <f>'[1]ENTRY LIST 3'!H167</f>
        <v>CZECH</v>
      </c>
      <c r="H9" s="75">
        <f>'[1]ENTRY LIST 3'!I167</f>
        <v>1997</v>
      </c>
      <c r="I9" s="75" t="str">
        <f>'[1]ENTRY LIST 3'!J167</f>
        <v>420-09339</v>
      </c>
      <c r="J9" s="76" t="s">
        <v>37</v>
      </c>
      <c r="K9" s="116">
        <v>2</v>
      </c>
      <c r="L9" s="116">
        <v>0</v>
      </c>
      <c r="M9" s="116">
        <v>0</v>
      </c>
      <c r="N9" s="116">
        <v>5</v>
      </c>
      <c r="O9" s="116">
        <v>5</v>
      </c>
      <c r="P9" s="116">
        <v>3</v>
      </c>
      <c r="Q9" s="116">
        <v>0</v>
      </c>
      <c r="R9" s="116">
        <v>0</v>
      </c>
      <c r="S9" s="78"/>
      <c r="T9" s="78"/>
      <c r="U9" s="79">
        <f>SUM(K9:T9)</f>
        <v>15</v>
      </c>
      <c r="V9" s="116">
        <v>2</v>
      </c>
      <c r="W9" s="116">
        <v>5</v>
      </c>
      <c r="X9" s="116">
        <v>0</v>
      </c>
      <c r="Y9" s="116">
        <v>5</v>
      </c>
      <c r="Z9" s="116">
        <v>1</v>
      </c>
      <c r="AA9" s="116">
        <v>0</v>
      </c>
      <c r="AB9" s="116">
        <v>5</v>
      </c>
      <c r="AC9" s="116">
        <v>0</v>
      </c>
      <c r="AD9" s="78"/>
      <c r="AE9" s="78"/>
      <c r="AF9" s="79">
        <f>SUM(V9:AE9)</f>
        <v>18</v>
      </c>
      <c r="AG9" s="79">
        <f>AF9+U9</f>
        <v>33</v>
      </c>
      <c r="AH9" s="80">
        <v>0.1875</v>
      </c>
      <c r="AI9" s="81">
        <v>0</v>
      </c>
      <c r="AJ9" s="82">
        <v>0.3833333333333333</v>
      </c>
      <c r="AK9" s="82">
        <v>0.55381944444444442</v>
      </c>
      <c r="AL9" s="83">
        <f>ROUND(AK9-AJ9-AI9,7)</f>
        <v>0.1704861</v>
      </c>
      <c r="AM9" s="84">
        <f>IF((AL9-AH9)&lt;0,0,HOUR(AL9-AH9))</f>
        <v>0</v>
      </c>
      <c r="AN9" s="84">
        <f>IF((AL9-AH9)&lt;0,0,MINUTE(AL9-AH9))</f>
        <v>0</v>
      </c>
      <c r="AO9" s="84">
        <f>IF((AL9-AH9)&lt;0,0,SECOND(AL9-AH9))</f>
        <v>0</v>
      </c>
      <c r="AP9" s="85">
        <f>IF((ROUND(AL9-AH9,7))&lt;0,0,IF(AM9&gt;=1,"DQ",IF(AN9&gt;=1,VLOOKUP(AN9,[1]PENALTY!$A$2:$B$60,2),1)))</f>
        <v>0</v>
      </c>
      <c r="AQ9" s="86">
        <v>0</v>
      </c>
      <c r="AR9" s="78">
        <f>(AG9+AP9+AQ9)*1.2</f>
        <v>39.6</v>
      </c>
      <c r="AS9" s="88">
        <f>COUNTIF(K9:R9,"0")+COUNTIF(V9:AC9,"0")</f>
        <v>7</v>
      </c>
      <c r="AT9" s="89">
        <f>COUNTIF(K9:R9,"1")+COUNTIF(V9:AC9,"1")</f>
        <v>1</v>
      </c>
      <c r="AU9" s="90">
        <f>COUNTIF(K9:R9,"2")+COUNTIF(V9:AC9,"2")</f>
        <v>2</v>
      </c>
      <c r="AV9" s="89">
        <f>COUNTIF(K9:R9,"3")+COUNTIF(V9:AC9,"3")</f>
        <v>1</v>
      </c>
      <c r="AW9" s="89">
        <f>COUNTIF(K9:R9,"5")+COUNTIF(V9:AC9,"5")</f>
        <v>5</v>
      </c>
      <c r="AX9" s="92"/>
      <c r="AY9" s="92"/>
      <c r="AZ9" s="92"/>
    </row>
    <row r="10" spans="1:52" s="22" customFormat="1" ht="18" customHeight="1">
      <c r="A10" s="74">
        <v>4</v>
      </c>
      <c r="B10" s="16"/>
      <c r="C10" s="74"/>
      <c r="D10" s="75">
        <f>'[1]ENTRY LIST 3'!E173</f>
        <v>239</v>
      </c>
      <c r="E10" s="75" t="str">
        <f>'[1]ENTRY LIST 3'!F173</f>
        <v>KAMARK</v>
      </c>
      <c r="F10" s="75" t="str">
        <f>'[1]ENTRY LIST 3'!G173</f>
        <v>Nadine</v>
      </c>
      <c r="G10" s="75" t="str">
        <f>'[1]ENTRY LIST 3'!H173</f>
        <v>SWEDEN</v>
      </c>
      <c r="H10" s="75">
        <f>'[1]ENTRY LIST 3'!I173</f>
        <v>1993</v>
      </c>
      <c r="I10" s="75" t="str">
        <f>'[1]ENTRY LIST 3'!J173</f>
        <v>046-12004</v>
      </c>
      <c r="J10" s="76" t="s">
        <v>37</v>
      </c>
      <c r="K10" s="116">
        <v>1</v>
      </c>
      <c r="L10" s="116">
        <v>3</v>
      </c>
      <c r="M10" s="116">
        <v>1</v>
      </c>
      <c r="N10" s="116">
        <v>3</v>
      </c>
      <c r="O10" s="116">
        <v>5</v>
      </c>
      <c r="P10" s="116">
        <v>0</v>
      </c>
      <c r="Q10" s="116">
        <v>5</v>
      </c>
      <c r="R10" s="116">
        <v>5</v>
      </c>
      <c r="S10" s="78"/>
      <c r="T10" s="78"/>
      <c r="U10" s="79">
        <f>SUM(K10:T10)</f>
        <v>23</v>
      </c>
      <c r="V10" s="116">
        <v>1</v>
      </c>
      <c r="W10" s="116">
        <v>3</v>
      </c>
      <c r="X10" s="116">
        <v>0</v>
      </c>
      <c r="Y10" s="116">
        <v>1</v>
      </c>
      <c r="Z10" s="116">
        <v>0</v>
      </c>
      <c r="AA10" s="116">
        <v>5</v>
      </c>
      <c r="AB10" s="116">
        <v>2</v>
      </c>
      <c r="AC10" s="116">
        <v>0</v>
      </c>
      <c r="AD10" s="78"/>
      <c r="AE10" s="78"/>
      <c r="AF10" s="79">
        <f>SUM(V10:AE10)</f>
        <v>12</v>
      </c>
      <c r="AG10" s="79">
        <f>AF10+U10</f>
        <v>35</v>
      </c>
      <c r="AH10" s="80">
        <v>0.1875</v>
      </c>
      <c r="AI10" s="81">
        <v>0</v>
      </c>
      <c r="AJ10" s="82">
        <v>0.39166666666666666</v>
      </c>
      <c r="AK10" s="82">
        <v>0.55891203703703707</v>
      </c>
      <c r="AL10" s="83">
        <f>ROUND(AK10-AJ10-AI10,7)</f>
        <v>0.16724539999999999</v>
      </c>
      <c r="AM10" s="84">
        <f>IF((AL10-AH10)&lt;0,0,HOUR(AL10-AH10))</f>
        <v>0</v>
      </c>
      <c r="AN10" s="84">
        <f>IF((AL10-AH10)&lt;0,0,MINUTE(AL10-AH10))</f>
        <v>0</v>
      </c>
      <c r="AO10" s="84">
        <f>IF((AL10-AH10)&lt;0,0,SECOND(AL10-AH10))</f>
        <v>0</v>
      </c>
      <c r="AP10" s="85">
        <f>IF((ROUND(AL10-AH10,7))&lt;0,0,IF(AM10&gt;=1,"DQ",IF(AN10&gt;=1,VLOOKUP(AN10,[1]PENALTY!$A$2:$B$60,2),1)))</f>
        <v>0</v>
      </c>
      <c r="AQ10" s="86">
        <v>0</v>
      </c>
      <c r="AR10" s="78">
        <f>(AG10+AP10+AQ10)*1.2</f>
        <v>42</v>
      </c>
      <c r="AS10" s="88">
        <f>COUNTIF(K10:R10,"0")+COUNTIF(V10:AC10,"0")</f>
        <v>4</v>
      </c>
      <c r="AT10" s="89">
        <f>COUNTIF(K10:R10,"1")+COUNTIF(V10:AC10,"1")</f>
        <v>4</v>
      </c>
      <c r="AU10" s="90">
        <f>COUNTIF(K10:R10,"2")+COUNTIF(V10:AC10,"2")</f>
        <v>1</v>
      </c>
      <c r="AV10" s="89">
        <f>COUNTIF(K10:R10,"3")+COUNTIF(V10:AC10,"3")</f>
        <v>3</v>
      </c>
      <c r="AW10" s="89">
        <f>COUNTIF(K10:R10,"5")+COUNTIF(V10:AC10,"5")</f>
        <v>4</v>
      </c>
      <c r="AX10" s="92"/>
      <c r="AY10" s="92"/>
      <c r="AZ10" s="92"/>
    </row>
    <row r="11" spans="1:52" s="22" customFormat="1" ht="18" customHeight="1">
      <c r="A11" s="74">
        <v>5</v>
      </c>
      <c r="B11" s="16"/>
      <c r="C11" s="74"/>
      <c r="D11" s="75">
        <f>'[1]ENTRY LIST 3'!E171</f>
        <v>237</v>
      </c>
      <c r="E11" s="75" t="str">
        <f>'[1]ENTRY LIST 3'!F171</f>
        <v>HLAVATA</v>
      </c>
      <c r="F11" s="75" t="str">
        <f>'[1]ENTRY LIST 3'!G171</f>
        <v>Erika</v>
      </c>
      <c r="G11" s="75" t="str">
        <f>'[1]ENTRY LIST 3'!H171</f>
        <v>SLOVAKIA</v>
      </c>
      <c r="H11" s="75">
        <f>'[1]ENTRY LIST 3'!I171</f>
        <v>1997</v>
      </c>
      <c r="I11" s="75" t="str">
        <f>'[1]ENTRY LIST 3'!J171</f>
        <v>421-00008</v>
      </c>
      <c r="J11" s="75" t="str">
        <f>'[1]ENTRY LIST 3'!K171</f>
        <v>Monty/20“</v>
      </c>
      <c r="K11" s="116">
        <v>5</v>
      </c>
      <c r="L11" s="116">
        <v>1</v>
      </c>
      <c r="M11" s="116">
        <v>2</v>
      </c>
      <c r="N11" s="116">
        <v>5</v>
      </c>
      <c r="O11" s="116">
        <v>5</v>
      </c>
      <c r="P11" s="116">
        <v>5</v>
      </c>
      <c r="Q11" s="116">
        <v>3</v>
      </c>
      <c r="R11" s="116">
        <v>1</v>
      </c>
      <c r="S11" s="78"/>
      <c r="T11" s="78"/>
      <c r="U11" s="79">
        <f>SUM(K11:T11)</f>
        <v>27</v>
      </c>
      <c r="V11" s="116">
        <v>3</v>
      </c>
      <c r="W11" s="116">
        <v>5</v>
      </c>
      <c r="X11" s="116">
        <v>1</v>
      </c>
      <c r="Y11" s="116">
        <v>3</v>
      </c>
      <c r="Z11" s="116">
        <v>5</v>
      </c>
      <c r="AA11" s="116">
        <v>3</v>
      </c>
      <c r="AB11" s="116">
        <v>2</v>
      </c>
      <c r="AC11" s="116">
        <v>0</v>
      </c>
      <c r="AD11" s="78"/>
      <c r="AE11" s="78"/>
      <c r="AF11" s="79">
        <f>SUM(V11:AE11)</f>
        <v>22</v>
      </c>
      <c r="AG11" s="79">
        <f>AF11+U11</f>
        <v>49</v>
      </c>
      <c r="AH11" s="80">
        <v>0.1875</v>
      </c>
      <c r="AI11" s="81">
        <v>0</v>
      </c>
      <c r="AJ11" s="82">
        <v>0.39444444444444443</v>
      </c>
      <c r="AK11" s="82">
        <v>0.56180555555555556</v>
      </c>
      <c r="AL11" s="83">
        <f>ROUND(AK11-AJ11-AI11,7)</f>
        <v>0.16736110000000001</v>
      </c>
      <c r="AM11" s="84">
        <f>IF((AL11-AH11)&lt;0,0,HOUR(AL11-AH11))</f>
        <v>0</v>
      </c>
      <c r="AN11" s="84">
        <f>IF((AL11-AH11)&lt;0,0,MINUTE(AL11-AH11))</f>
        <v>0</v>
      </c>
      <c r="AO11" s="84">
        <f>IF((AL11-AH11)&lt;0,0,SECOND(AL11-AH11))</f>
        <v>0</v>
      </c>
      <c r="AP11" s="85">
        <f>IF((ROUND(AL11-AH11,7))&lt;0,0,IF(AM11&gt;=1,"DQ",IF(AN11&gt;=1,VLOOKUP(AN11,[1]PENALTY!$A$2:$B$60,2),1)))</f>
        <v>0</v>
      </c>
      <c r="AQ11" s="86">
        <v>0</v>
      </c>
      <c r="AR11" s="78">
        <f>(AG11+AP11+AQ11)*1.3</f>
        <v>63.7</v>
      </c>
      <c r="AS11" s="88">
        <f>COUNTIF(K11:R11,"0")+COUNTIF(V11:AC11,"0")</f>
        <v>1</v>
      </c>
      <c r="AT11" s="89">
        <f>COUNTIF(K11:R11,"1")+COUNTIF(V11:AC11,"1")</f>
        <v>3</v>
      </c>
      <c r="AU11" s="90">
        <f>COUNTIF(K11:R11,"2")+COUNTIF(V11:AC11,"2")</f>
        <v>2</v>
      </c>
      <c r="AV11" s="89">
        <f>COUNTIF(K11:R11,"3")+COUNTIF(V11:AC11,"3")</f>
        <v>4</v>
      </c>
      <c r="AW11" s="89">
        <f>COUNTIF(K11:R11,"5")+COUNTIF(V11:AC11,"5")</f>
        <v>6</v>
      </c>
      <c r="AX11" s="92"/>
      <c r="AY11" s="92"/>
      <c r="AZ11" s="92"/>
    </row>
    <row r="12" spans="1:52" s="22" customFormat="1" ht="18" customHeight="1">
      <c r="A12" s="74">
        <v>6</v>
      </c>
      <c r="B12" s="16"/>
      <c r="C12" s="74"/>
      <c r="D12" s="75">
        <f>'[1]ENTRY LIST 3'!E166</f>
        <v>232</v>
      </c>
      <c r="E12" s="75" t="str">
        <f>'[1]ENTRY LIST 3'!F166</f>
        <v>CABALLE RIBERA</v>
      </c>
      <c r="F12" s="75" t="str">
        <f>'[1]ENTRY LIST 3'!G166</f>
        <v>Carla</v>
      </c>
      <c r="G12" s="75" t="str">
        <f>'[1]ENTRY LIST 3'!H166</f>
        <v>CATALONIA</v>
      </c>
      <c r="H12" s="75">
        <f>'[1]ENTRY LIST 3'!I166</f>
        <v>2000</v>
      </c>
      <c r="I12" s="75" t="str">
        <f>'[1]ENTRY LIST 3'!J166</f>
        <v>034-08409</v>
      </c>
      <c r="J12" s="75" t="str">
        <f>'[1]ENTRY LIST 3'!K166</f>
        <v>Monty/20"</v>
      </c>
      <c r="K12" s="116">
        <v>5</v>
      </c>
      <c r="L12" s="116">
        <v>5</v>
      </c>
      <c r="M12" s="116">
        <v>5</v>
      </c>
      <c r="N12" s="116">
        <v>5</v>
      </c>
      <c r="O12" s="116">
        <v>5</v>
      </c>
      <c r="P12" s="116">
        <v>3</v>
      </c>
      <c r="Q12" s="116">
        <v>5</v>
      </c>
      <c r="R12" s="116">
        <v>2</v>
      </c>
      <c r="S12" s="78"/>
      <c r="T12" s="78"/>
      <c r="U12" s="79">
        <f>SUM(K12:T12)</f>
        <v>35</v>
      </c>
      <c r="V12" s="116">
        <v>2</v>
      </c>
      <c r="W12" s="116">
        <v>5</v>
      </c>
      <c r="X12" s="116">
        <v>0</v>
      </c>
      <c r="Y12" s="116">
        <v>5</v>
      </c>
      <c r="Z12" s="116">
        <v>5</v>
      </c>
      <c r="AA12" s="116">
        <v>3</v>
      </c>
      <c r="AB12" s="116">
        <v>5</v>
      </c>
      <c r="AC12" s="116">
        <v>0</v>
      </c>
      <c r="AD12" s="78"/>
      <c r="AE12" s="78"/>
      <c r="AF12" s="79">
        <f>SUM(V12:AE12)</f>
        <v>25</v>
      </c>
      <c r="AG12" s="79">
        <f>AF12+U12</f>
        <v>60</v>
      </c>
      <c r="AH12" s="80">
        <v>0.1875</v>
      </c>
      <c r="AI12" s="81">
        <v>0</v>
      </c>
      <c r="AJ12" s="82">
        <v>0.38194444444444442</v>
      </c>
      <c r="AK12" s="82">
        <v>0.55369212962962966</v>
      </c>
      <c r="AL12" s="83">
        <f>ROUND(AK12-AJ12-AI12,7)</f>
        <v>0.1717477</v>
      </c>
      <c r="AM12" s="84">
        <f>IF((AL12-AH12)&lt;0,0,HOUR(AL12-AH12))</f>
        <v>0</v>
      </c>
      <c r="AN12" s="84">
        <f>IF((AL12-AH12)&lt;0,0,MINUTE(AL12-AH12))</f>
        <v>0</v>
      </c>
      <c r="AO12" s="84">
        <f>IF((AL12-AH12)&lt;0,0,SECOND(AL12-AH12))</f>
        <v>0</v>
      </c>
      <c r="AP12" s="85">
        <f>IF((ROUND(AL12-AH12,7))&lt;0,0,IF(AM12&gt;=1,"DQ",IF(AN12&gt;=1,VLOOKUP(AN12,[1]PENALTY!$A$2:$B$60,2),1)))</f>
        <v>0</v>
      </c>
      <c r="AQ12" s="86">
        <v>0</v>
      </c>
      <c r="AR12" s="78">
        <f>(AG12+AP12+AQ12)*1.3</f>
        <v>78</v>
      </c>
      <c r="AS12" s="88">
        <f>COUNTIF(K12:R12,"0")+COUNTIF(V12:AC12,"0")</f>
        <v>2</v>
      </c>
      <c r="AT12" s="89">
        <f>COUNTIF(K12:R12,"1")+COUNTIF(V12:AC12,"1")</f>
        <v>0</v>
      </c>
      <c r="AU12" s="90">
        <f>COUNTIF(K12:R12,"2")+COUNTIF(V12:AC12,"2")</f>
        <v>2</v>
      </c>
      <c r="AV12" s="89">
        <f>COUNTIF(K12:R12,"3")+COUNTIF(V12:AC12,"3")</f>
        <v>2</v>
      </c>
      <c r="AW12" s="89">
        <f>COUNTIF(K12:R12,"5")+COUNTIF(V12:AC12,"5")</f>
        <v>10</v>
      </c>
      <c r="AX12" s="92"/>
      <c r="AY12" s="92"/>
      <c r="AZ12" s="92"/>
    </row>
    <row r="13" spans="1:52" s="22" customFormat="1" ht="18" customHeight="1">
      <c r="A13" s="74">
        <v>7</v>
      </c>
      <c r="B13" s="16"/>
      <c r="C13" s="74"/>
      <c r="D13" s="75">
        <f>'[1]ENTRY LIST 3'!E170</f>
        <v>236</v>
      </c>
      <c r="E13" s="75" t="str">
        <f>'[1]ENTRY LIST 3'!F170</f>
        <v>FOX</v>
      </c>
      <c r="F13" s="75" t="str">
        <f>'[1]ENTRY LIST 3'!G170</f>
        <v>Donna</v>
      </c>
      <c r="G13" s="75" t="str">
        <f>'[1]ENTRY LIST 3'!H170</f>
        <v>GB</v>
      </c>
      <c r="H13" s="75">
        <f>'[1]ENTRY LIST 3'!I170</f>
        <v>1984</v>
      </c>
      <c r="I13" s="75" t="str">
        <f>'[1]ENTRY LIST 3'!J170</f>
        <v>O44-12002</v>
      </c>
      <c r="J13" s="76" t="s">
        <v>37</v>
      </c>
      <c r="K13" s="116">
        <v>2</v>
      </c>
      <c r="L13" s="116">
        <v>5</v>
      </c>
      <c r="M13" s="116">
        <v>5</v>
      </c>
      <c r="N13" s="116">
        <v>5</v>
      </c>
      <c r="O13" s="116">
        <v>5</v>
      </c>
      <c r="P13" s="116">
        <v>5</v>
      </c>
      <c r="Q13" s="116">
        <v>5</v>
      </c>
      <c r="R13" s="116">
        <v>1</v>
      </c>
      <c r="S13" s="78"/>
      <c r="T13" s="78"/>
      <c r="U13" s="79">
        <f>SUM(K13:T13)</f>
        <v>33</v>
      </c>
      <c r="V13" s="116">
        <v>2</v>
      </c>
      <c r="W13" s="116">
        <v>3</v>
      </c>
      <c r="X13" s="116">
        <v>3</v>
      </c>
      <c r="Y13" s="116">
        <v>5</v>
      </c>
      <c r="Z13" s="116">
        <v>5</v>
      </c>
      <c r="AA13" s="116">
        <v>5</v>
      </c>
      <c r="AB13" s="116">
        <v>5</v>
      </c>
      <c r="AC13" s="116">
        <v>1</v>
      </c>
      <c r="AD13" s="78"/>
      <c r="AE13" s="78"/>
      <c r="AF13" s="79">
        <f>SUM(V13:AE13)</f>
        <v>29</v>
      </c>
      <c r="AG13" s="79">
        <f>AF13+U13</f>
        <v>62</v>
      </c>
      <c r="AH13" s="80">
        <v>0.1875</v>
      </c>
      <c r="AI13" s="81">
        <v>0</v>
      </c>
      <c r="AJ13" s="82">
        <v>0.39027777777777778</v>
      </c>
      <c r="AK13" s="82">
        <v>0.56049768518518517</v>
      </c>
      <c r="AL13" s="83">
        <f>ROUND(AK13-AJ13-AI13,7)</f>
        <v>0.17021990000000001</v>
      </c>
      <c r="AM13" s="84">
        <f>IF((AL13-AH13)&lt;0,0,HOUR(AL13-AH13))</f>
        <v>0</v>
      </c>
      <c r="AN13" s="84">
        <f>IF((AL13-AH13)&lt;0,0,MINUTE(AL13-AH13))</f>
        <v>0</v>
      </c>
      <c r="AO13" s="84">
        <f>IF((AL13-AH13)&lt;0,0,SECOND(AL13-AH13))</f>
        <v>0</v>
      </c>
      <c r="AP13" s="85">
        <f>IF((ROUND(AL13-AH13,7))&lt;0,0,IF(AM13&gt;=1,"DQ",IF(AN13&gt;=1,VLOOKUP(AN13,[1]PENALTY!$A$2:$B$60,2),1)))</f>
        <v>0</v>
      </c>
      <c r="AQ13" s="86">
        <v>0</v>
      </c>
      <c r="AR13" s="78">
        <f>(AG13+AP13+AQ13)*1.3</f>
        <v>80.600000000000009</v>
      </c>
      <c r="AS13" s="88">
        <f>COUNTIF(K13:R13,"0")+COUNTIF(V13:AC13,"0")</f>
        <v>0</v>
      </c>
      <c r="AT13" s="89">
        <f>COUNTIF(K13:R13,"1")+COUNTIF(V13:AC13,"1")</f>
        <v>2</v>
      </c>
      <c r="AU13" s="90">
        <f>COUNTIF(K13:R13,"2")+COUNTIF(V13:AC13,"2")</f>
        <v>2</v>
      </c>
      <c r="AV13" s="89">
        <f>COUNTIF(K13:R13,"3")+COUNTIF(V13:AC13,"3")</f>
        <v>2</v>
      </c>
      <c r="AW13" s="89">
        <f>COUNTIF(K13:R13,"5")+COUNTIF(V13:AC13,"5")</f>
        <v>10</v>
      </c>
      <c r="AX13" s="92"/>
      <c r="AY13" s="92"/>
      <c r="AZ13" s="92"/>
    </row>
    <row r="14" spans="1:52" s="22" customFormat="1" ht="18" customHeight="1">
      <c r="A14" s="74">
        <v>8</v>
      </c>
      <c r="B14" s="16"/>
      <c r="C14" s="74"/>
      <c r="D14" s="75">
        <f>'[1]ENTRY LIST 3'!E169</f>
        <v>235</v>
      </c>
      <c r="E14" s="75" t="str">
        <f>'[1]ENTRY LIST 3'!F169</f>
        <v>REMY</v>
      </c>
      <c r="F14" s="75" t="str">
        <f>'[1]ENTRY LIST 3'!G169</f>
        <v>Audrey</v>
      </c>
      <c r="G14" s="75" t="str">
        <f>'[1]ENTRY LIST 3'!H169</f>
        <v>FRANCE</v>
      </c>
      <c r="H14" s="75">
        <f>'[1]ENTRY LIST 3'!I169</f>
        <v>1989</v>
      </c>
      <c r="I14" s="75" t="str">
        <f>'[1]ENTRY LIST 3'!J169</f>
        <v>033-00039</v>
      </c>
      <c r="J14" s="76" t="s">
        <v>37</v>
      </c>
      <c r="K14" s="116">
        <v>5</v>
      </c>
      <c r="L14" s="116">
        <v>5</v>
      </c>
      <c r="M14" s="116">
        <v>5</v>
      </c>
      <c r="N14" s="116">
        <v>5</v>
      </c>
      <c r="O14" s="116">
        <v>5</v>
      </c>
      <c r="P14" s="116">
        <v>5</v>
      </c>
      <c r="Q14" s="116">
        <v>5</v>
      </c>
      <c r="R14" s="116">
        <v>5</v>
      </c>
      <c r="S14" s="78"/>
      <c r="T14" s="78"/>
      <c r="U14" s="79">
        <f>SUM(K14:T14)</f>
        <v>40</v>
      </c>
      <c r="V14" s="116">
        <v>5</v>
      </c>
      <c r="W14" s="116">
        <v>5</v>
      </c>
      <c r="X14" s="116">
        <v>5</v>
      </c>
      <c r="Y14" s="116">
        <v>5</v>
      </c>
      <c r="Z14" s="116">
        <v>5</v>
      </c>
      <c r="AA14" s="116">
        <v>5</v>
      </c>
      <c r="AB14" s="116">
        <v>5</v>
      </c>
      <c r="AC14" s="116">
        <v>3</v>
      </c>
      <c r="AD14" s="78"/>
      <c r="AE14" s="78"/>
      <c r="AF14" s="79">
        <f>SUM(V14:AE14)</f>
        <v>38</v>
      </c>
      <c r="AG14" s="79">
        <f>AF14+U14</f>
        <v>78</v>
      </c>
      <c r="AH14" s="80">
        <v>0.1875</v>
      </c>
      <c r="AI14" s="81">
        <v>0</v>
      </c>
      <c r="AJ14" s="82">
        <v>0.39305555555555555</v>
      </c>
      <c r="AK14" s="82">
        <v>0.55907407407407406</v>
      </c>
      <c r="AL14" s="83">
        <f>ROUND(AK14-AJ14-AI14,7)</f>
        <v>0.16601850000000001</v>
      </c>
      <c r="AM14" s="84">
        <f>IF((AL14-AH14)&lt;0,0,HOUR(AL14-AH14))</f>
        <v>0</v>
      </c>
      <c r="AN14" s="84">
        <f>IF((AL14-AH14)&lt;0,0,MINUTE(AL14-AH14))</f>
        <v>0</v>
      </c>
      <c r="AO14" s="84">
        <f>IF((AL14-AH14)&lt;0,0,SECOND(AL14-AH14))</f>
        <v>0</v>
      </c>
      <c r="AP14" s="85">
        <f>IF((ROUND(AL14-AH14,7))&lt;0,0,IF(AM14&gt;=1,"DQ",IF(AN14&gt;=1,VLOOKUP(AN14,[1]PENALTY!$A$2:$B$60,2),1)))</f>
        <v>0</v>
      </c>
      <c r="AQ14" s="86">
        <v>0</v>
      </c>
      <c r="AR14" s="78">
        <f>(AG14+AP14+AQ14)*1.2</f>
        <v>93.6</v>
      </c>
      <c r="AS14" s="88">
        <f>COUNTIF(K14:R14,"0")+COUNTIF(V14:AC14,"0")</f>
        <v>0</v>
      </c>
      <c r="AT14" s="89">
        <f>COUNTIF(K14:R14,"1")+COUNTIF(V14:AC14,"1")</f>
        <v>0</v>
      </c>
      <c r="AU14" s="90">
        <f>COUNTIF(K14:R14,"2")+COUNTIF(V14:AC14,"2")</f>
        <v>0</v>
      </c>
      <c r="AV14" s="89">
        <f>COUNTIF(K14:R14,"3")+COUNTIF(V14:AC14,"3")</f>
        <v>1</v>
      </c>
      <c r="AW14" s="89">
        <f>COUNTIF(K14:R14,"5")+COUNTIF(V14:AC14,"5")</f>
        <v>15</v>
      </c>
      <c r="AX14" s="92"/>
      <c r="AY14" s="92"/>
      <c r="AZ14" s="92"/>
    </row>
    <row r="15" spans="1:52" s="22" customFormat="1" ht="18" customHeight="1">
      <c r="A15" s="74">
        <v>9</v>
      </c>
      <c r="B15" s="16"/>
      <c r="C15" s="74"/>
      <c r="D15" s="75">
        <f>'[1]ENTRY LIST 3'!E172</f>
        <v>238</v>
      </c>
      <c r="E15" s="75" t="str">
        <f>'[1]ENTRY LIST 3'!F172</f>
        <v>MORALES MELENDEZ</v>
      </c>
      <c r="F15" s="75" t="str">
        <f>'[1]ENTRY LIST 3'!G172</f>
        <v>Elena</v>
      </c>
      <c r="G15" s="75" t="str">
        <f>'[1]ENTRY LIST 3'!H172</f>
        <v>SPAIN</v>
      </c>
      <c r="H15" s="75">
        <f>'[1]ENTRY LIST 3'!I172</f>
        <v>1999</v>
      </c>
      <c r="I15" s="75" t="str">
        <f>'[1]ENTRY LIST 3'!J172</f>
        <v>034-12012</v>
      </c>
      <c r="J15" s="75" t="str">
        <f>'[1]ENTRY LIST 3'!K172</f>
        <v>Monty/20"</v>
      </c>
      <c r="K15" s="116">
        <v>5</v>
      </c>
      <c r="L15" s="116">
        <v>5</v>
      </c>
      <c r="M15" s="116">
        <v>5</v>
      </c>
      <c r="N15" s="116">
        <v>5</v>
      </c>
      <c r="O15" s="116">
        <v>5</v>
      </c>
      <c r="P15" s="116">
        <v>5</v>
      </c>
      <c r="Q15" s="116">
        <v>5</v>
      </c>
      <c r="R15" s="116">
        <v>5</v>
      </c>
      <c r="S15" s="78"/>
      <c r="T15" s="78"/>
      <c r="U15" s="79">
        <f>SUM(K15:T15)</f>
        <v>40</v>
      </c>
      <c r="V15" s="116">
        <v>5</v>
      </c>
      <c r="W15" s="116">
        <v>5</v>
      </c>
      <c r="X15" s="116">
        <v>5</v>
      </c>
      <c r="Y15" s="116">
        <v>5</v>
      </c>
      <c r="Z15" s="116">
        <v>5</v>
      </c>
      <c r="AA15" s="116">
        <v>5</v>
      </c>
      <c r="AB15" s="116">
        <v>5</v>
      </c>
      <c r="AC15" s="116">
        <v>5</v>
      </c>
      <c r="AD15" s="78"/>
      <c r="AE15" s="78"/>
      <c r="AF15" s="79">
        <f>SUM(V15:AE15)</f>
        <v>40</v>
      </c>
      <c r="AG15" s="79">
        <f>AF15+U15</f>
        <v>80</v>
      </c>
      <c r="AH15" s="80">
        <v>0.1875</v>
      </c>
      <c r="AI15" s="81">
        <v>0</v>
      </c>
      <c r="AJ15" s="82">
        <v>0.38611111111111113</v>
      </c>
      <c r="AK15" s="82">
        <v>0.55798611111111118</v>
      </c>
      <c r="AL15" s="83">
        <f>ROUND(AK15-AJ15-AI15,7)</f>
        <v>0.171875</v>
      </c>
      <c r="AM15" s="84">
        <f>IF((AL15-AH15)&lt;0,0,HOUR(AL15-AH15))</f>
        <v>0</v>
      </c>
      <c r="AN15" s="84">
        <f>IF((AL15-AH15)&lt;0,0,MINUTE(AL15-AH15))</f>
        <v>0</v>
      </c>
      <c r="AO15" s="84">
        <f>IF((AL15-AH15)&lt;0,0,SECOND(AL15-AH15))</f>
        <v>0</v>
      </c>
      <c r="AP15" s="85">
        <f>IF((ROUND(AL15-AH15,7))&lt;0,0,IF(AM15&gt;=1,"DQ",IF(AN15&gt;=1,VLOOKUP(AN15,[1]PENALTY!$A$2:$B$60,2),1)))</f>
        <v>0</v>
      </c>
      <c r="AQ15" s="86">
        <v>0</v>
      </c>
      <c r="AR15" s="78">
        <f>(AG15+AP15+AQ15)*1.2</f>
        <v>96</v>
      </c>
      <c r="AS15" s="88">
        <f>COUNTIF(K15:R15,"0")+COUNTIF(V15:AC15,"0")</f>
        <v>0</v>
      </c>
      <c r="AT15" s="89">
        <f>COUNTIF(K15:R15,"1")+COUNTIF(V15:AC15,"1")</f>
        <v>0</v>
      </c>
      <c r="AU15" s="90">
        <f>COUNTIF(K15:R15,"2")+COUNTIF(V15:AC15,"2")</f>
        <v>0</v>
      </c>
      <c r="AV15" s="89">
        <f>COUNTIF(K15:R15,"3")+COUNTIF(V15:AC15,"3")</f>
        <v>0</v>
      </c>
      <c r="AW15" s="89">
        <f>COUNTIF(K15:R15,"5")+COUNTIF(V15:AC15,"5")</f>
        <v>16</v>
      </c>
      <c r="AX15" s="92"/>
      <c r="AY15" s="92"/>
      <c r="AZ15" s="92"/>
    </row>
    <row r="16" spans="1:52" s="22" customFormat="1" ht="18" customHeight="1">
      <c r="A16" s="74">
        <v>10</v>
      </c>
      <c r="B16" s="16"/>
      <c r="C16" s="74"/>
      <c r="D16" s="75">
        <f>'[1]ENTRY LIST 3'!E168</f>
        <v>234</v>
      </c>
      <c r="E16" s="75" t="str">
        <f>'[1]ENTRY LIST 3'!F168</f>
        <v>ZAPLETALOVA</v>
      </c>
      <c r="F16" s="75" t="str">
        <f>'[1]ENTRY LIST 3'!G168</f>
        <v>Vendula</v>
      </c>
      <c r="G16" s="75" t="str">
        <f>'[1]ENTRY LIST 3'!H168</f>
        <v>CZECH</v>
      </c>
      <c r="H16" s="75">
        <f>'[1]ENTRY LIST 3'!I168</f>
        <v>1991</v>
      </c>
      <c r="I16" s="75" t="str">
        <f>'[1]ENTRY LIST 3'!J168</f>
        <v>420-09465</v>
      </c>
      <c r="J16" s="76" t="s">
        <v>37</v>
      </c>
      <c r="K16" s="116">
        <v>3</v>
      </c>
      <c r="L16" s="116">
        <v>5</v>
      </c>
      <c r="M16" s="116">
        <v>5</v>
      </c>
      <c r="N16" s="116">
        <v>5</v>
      </c>
      <c r="O16" s="116">
        <v>5</v>
      </c>
      <c r="P16" s="116">
        <v>5</v>
      </c>
      <c r="Q16" s="116">
        <v>5</v>
      </c>
      <c r="R16" s="116">
        <v>5</v>
      </c>
      <c r="S16" s="78"/>
      <c r="T16" s="78"/>
      <c r="U16" s="79">
        <f>SUM(K16:T16)</f>
        <v>38</v>
      </c>
      <c r="V16" s="116">
        <v>2</v>
      </c>
      <c r="W16" s="116">
        <v>5</v>
      </c>
      <c r="X16" s="116">
        <v>5</v>
      </c>
      <c r="Y16" s="116">
        <v>5</v>
      </c>
      <c r="Z16" s="116">
        <v>5</v>
      </c>
      <c r="AA16" s="116">
        <v>5</v>
      </c>
      <c r="AB16" s="116">
        <v>5</v>
      </c>
      <c r="AC16" s="116">
        <v>5</v>
      </c>
      <c r="AD16" s="78"/>
      <c r="AE16" s="78"/>
      <c r="AF16" s="79">
        <f>SUM(V16:AE16)</f>
        <v>37</v>
      </c>
      <c r="AG16" s="79">
        <f>AF16+U16</f>
        <v>75</v>
      </c>
      <c r="AH16" s="80">
        <v>0.1875</v>
      </c>
      <c r="AI16" s="81">
        <v>0</v>
      </c>
      <c r="AJ16" s="82">
        <v>0.3888888888888889</v>
      </c>
      <c r="AK16" s="82">
        <v>0.56526620370370373</v>
      </c>
      <c r="AL16" s="83">
        <f>ROUND(AK16-AJ16-AI16,7)</f>
        <v>0.17637729999999999</v>
      </c>
      <c r="AM16" s="84">
        <f>IF((AL16-AH16)&lt;0,0,HOUR(AL16-AH16))</f>
        <v>0</v>
      </c>
      <c r="AN16" s="84">
        <f>IF((AL16-AH16)&lt;0,0,MINUTE(AL16-AH16))</f>
        <v>0</v>
      </c>
      <c r="AO16" s="84">
        <f>IF((AL16-AH16)&lt;0,0,SECOND(AL16-AH16))</f>
        <v>0</v>
      </c>
      <c r="AP16" s="85">
        <f>IF((ROUND(AL16-AH16,7))&lt;0,0,IF(AM16&gt;=1,"DQ",IF(AN16&gt;=1,VLOOKUP(AN16,[1]PENALTY!$A$2:$B$60,2),1)))</f>
        <v>0</v>
      </c>
      <c r="AQ16" s="86">
        <v>0</v>
      </c>
      <c r="AR16" s="78">
        <f>(AG16+AP16+AQ16)*1.3</f>
        <v>97.5</v>
      </c>
      <c r="AS16" s="88">
        <f>COUNTIF(K16:R16,"0")+COUNTIF(V16:AC16,"0")</f>
        <v>0</v>
      </c>
      <c r="AT16" s="89">
        <f>COUNTIF(K16:R16,"1")+COUNTIF(V16:AC16,"1")</f>
        <v>0</v>
      </c>
      <c r="AU16" s="90">
        <f>COUNTIF(K16:R16,"2")+COUNTIF(V16:AC16,"2")</f>
        <v>1</v>
      </c>
      <c r="AV16" s="89">
        <f>COUNTIF(K16:R16,"3")+COUNTIF(V16:AC16,"3")</f>
        <v>1</v>
      </c>
      <c r="AW16" s="89">
        <f>COUNTIF(K16:R16,"5")+COUNTIF(V16:AC16,"5")</f>
        <v>14</v>
      </c>
      <c r="AX16" s="92"/>
      <c r="AY16" s="92"/>
      <c r="AZ16" s="92"/>
    </row>
  </sheetData>
  <printOptions horizontalCentered="1"/>
  <pageMargins left="0" right="0" top="0.98425196850393704" bottom="0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POUSSIN</vt:lpstr>
      <vt:lpstr>BENJAMIN</vt:lpstr>
      <vt:lpstr>MINIME</vt:lpstr>
      <vt:lpstr>FEMINA</vt:lpstr>
      <vt:lpstr>BENJAMIN!Área_de_impresión</vt:lpstr>
      <vt:lpstr>FEMINA!Área_de_impresión</vt:lpstr>
      <vt:lpstr>MINIME!Área_de_impresión</vt:lpstr>
      <vt:lpstr>POUSSIN!Área_de_impresión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2012-06-13T00:00:41Z</dcterms:created>
  <dcterms:modified xsi:type="dcterms:W3CDTF">2012-06-13T00:03:02Z</dcterms:modified>
</cp:coreProperties>
</file>